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2年度_機2\01_契約様式・事務処理要領・募集要項\契約様式\"/>
    </mc:Choice>
  </mc:AlternateContent>
  <xr:revisionPtr revIDLastSave="0" documentId="13_ncr:101_{B43D977A-F2C9-4E51-9B73-64CC62D7CC04}" xr6:coauthVersionLast="47" xr6:coauthVersionMax="47" xr10:uidLastSave="{00000000-0000-0000-0000-000000000000}"/>
  <workbookProtection workbookAlgorithmName="SHA-512" workbookHashValue="RS0VRGUWuOdUJGStEZFBNzXVFmH713phv3dHTAeDlGci6GIebLkBIdL1B656W391Ds2xiJEjQvb0TVFSs77cTw==" workbookSaltValue="9Da9rCxsbEdgk/T3Mb3GYQ==" workbookSpinCount="100000" lockStructure="1"/>
  <bookViews>
    <workbookView xWindow="22932" yWindow="1224" windowWidth="23256" windowHeight="12576" tabRatio="914" xr2:uid="{C896DFC1-96D5-407D-8A1A-F76F214720B0}"/>
  </bookViews>
  <sheets>
    <sheet name="1)受入れ機関概要" sheetId="1" r:id="rId1"/>
    <sheet name="2)送出し機関概要" sheetId="2" r:id="rId2"/>
    <sheet name="3)招へい者4)受入れ体制" sheetId="4" r:id="rId3"/>
    <sheet name="5)実施内容" sheetId="20" r:id="rId4"/>
    <sheet name="6)日程" sheetId="14" r:id="rId5"/>
    <sheet name="7)経費概算見積書（渡航費内訳）" sheetId="8" r:id="rId6"/>
    <sheet name="7)経費概算見積書" sheetId="6" r:id="rId7"/>
    <sheet name="8)招へい者リスト" sheetId="7" r:id="rId8"/>
    <sheet name="9)改訂履歴" sheetId="10" r:id="rId9"/>
    <sheet name="隠しシート" sheetId="3" state="hidden" r:id="rId10"/>
  </sheets>
  <definedNames>
    <definedName name="_xlnm._FilterDatabase" localSheetId="0" hidden="1">'1)受入れ機関概要'!$A$1:$G$38</definedName>
    <definedName name="_xlnm.Print_Area" localSheetId="0">'1)受入れ機関概要'!$A$1:$G$41</definedName>
    <definedName name="_xlnm.Print_Area" localSheetId="1">'2)送出し機関概要'!$A$1:$G$46</definedName>
    <definedName name="_xlnm.Print_Area" localSheetId="2">'3)招へい者4)受入れ体制'!$A$1:$L$51</definedName>
    <definedName name="_xlnm.Print_Area" localSheetId="3">'5)実施内容'!$A$1:$E$43</definedName>
    <definedName name="_xlnm.Print_Area" localSheetId="4">'6)日程'!$A$1:$F$26</definedName>
    <definedName name="_xlnm.Print_Area" localSheetId="6">'7)経費概算見積書'!$A$1:$O$49</definedName>
    <definedName name="_xlnm.Print_Area" localSheetId="5">'7)経費概算見積書（渡航費内訳）'!$A$1:$K$35</definedName>
    <definedName name="_xlnm.Print_Area" localSheetId="7">'8)招へい者リスト'!$A$4:$R$33,'8)招へい者リスト'!$A$50:$R$65</definedName>
    <definedName name="_xlnm.Print_Area" localSheetId="8">'9)改訂履歴'!$A$1:$E$22</definedName>
    <definedName name="_xlnm.Print_Titles" localSheetId="4">'6)日程'!$5:$6</definedName>
    <definedName name="_xlnm.Print_Titles" localSheetId="5">'7)経費概算見積書（渡航費内訳）'!$16:$17</definedName>
    <definedName name="_xlnm.Print_Titles" localSheetId="7">'8)招へい者リスト'!$17:$18</definedName>
    <definedName name="_xlnm.Print_Titles" localSheetId="8">'9)改訂履歴'!$1:$11</definedName>
    <definedName name="医歯薬系">隠しシート!$G$52:$G$56</definedName>
    <definedName name="科学技術全般">隠しシート!$D$234</definedName>
    <definedName name="環境系">隠しシート!$F$52:$F$56</definedName>
    <definedName name="国・地域リスト">隠しシート!$B$3:$B$200</definedName>
    <definedName name="送出し機関名">'3)招へい者4)受入れ体制'!$C$5:$C$29</definedName>
    <definedName name="送出し国リスト">隠しシート!$C$205:$C$230</definedName>
    <definedName name="分野">隠しシート!$B$233:$B$239</definedName>
    <definedName name="理工系">隠しシート!$E$52:$E$56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8" i="7" l="1"/>
  <c r="F268" i="2"/>
  <c r="F257" i="2"/>
  <c r="F246" i="2"/>
  <c r="F235" i="2"/>
  <c r="F224" i="2"/>
  <c r="F213" i="2"/>
  <c r="F202" i="2"/>
  <c r="F191" i="2"/>
  <c r="F180" i="2"/>
  <c r="F169" i="2"/>
  <c r="F158" i="2"/>
  <c r="F147" i="2"/>
  <c r="F136" i="2"/>
  <c r="F125" i="2"/>
  <c r="F114" i="2"/>
  <c r="F103" i="2"/>
  <c r="F92" i="2"/>
  <c r="F81" i="2"/>
  <c r="F70" i="2"/>
  <c r="F59" i="2"/>
  <c r="F48" i="2"/>
  <c r="F37" i="2"/>
  <c r="F26" i="2"/>
  <c r="F15" i="2"/>
  <c r="B15" i="4"/>
  <c r="B216" i="3"/>
  <c r="B14" i="4"/>
  <c r="B215" i="3"/>
  <c r="B13" i="4"/>
  <c r="B214" i="3"/>
  <c r="B12" i="4"/>
  <c r="B213" i="3"/>
  <c r="B11" i="4"/>
  <c r="B212" i="3"/>
  <c r="B10" i="4"/>
  <c r="B211" i="3"/>
  <c r="B9" i="4"/>
  <c r="B210" i="3"/>
  <c r="B8" i="4"/>
  <c r="B209" i="3"/>
  <c r="B16" i="4"/>
  <c r="B217" i="3"/>
  <c r="B5" i="4"/>
  <c r="B206" i="3"/>
  <c r="B6" i="4"/>
  <c r="B207" i="3"/>
  <c r="B7" i="4"/>
  <c r="B208" i="3"/>
  <c r="D217" i="3"/>
  <c r="B17" i="4"/>
  <c r="B218" i="3"/>
  <c r="D218" i="3"/>
  <c r="B18" i="4"/>
  <c r="B219" i="3"/>
  <c r="D219" i="3"/>
  <c r="B19" i="4"/>
  <c r="B220" i="3"/>
  <c r="D220" i="3"/>
  <c r="B20" i="4"/>
  <c r="B221" i="3"/>
  <c r="D221" i="3"/>
  <c r="B21" i="4"/>
  <c r="B222" i="3"/>
  <c r="D222" i="3"/>
  <c r="B22" i="4"/>
  <c r="B223" i="3"/>
  <c r="D223" i="3"/>
  <c r="B23" i="4"/>
  <c r="B224" i="3"/>
  <c r="D224" i="3"/>
  <c r="B24" i="4"/>
  <c r="B225" i="3"/>
  <c r="D225" i="3"/>
  <c r="B25" i="4"/>
  <c r="B226" i="3"/>
  <c r="D226" i="3"/>
  <c r="B26" i="4"/>
  <c r="B227" i="3"/>
  <c r="D227" i="3"/>
  <c r="B27" i="4"/>
  <c r="B228" i="3"/>
  <c r="D228" i="3"/>
  <c r="B28" i="4"/>
  <c r="B229" i="3"/>
  <c r="D229" i="3"/>
  <c r="B29" i="4"/>
  <c r="B230" i="3"/>
  <c r="D230" i="3"/>
  <c r="D216" i="3"/>
  <c r="D215" i="3"/>
  <c r="D214" i="3"/>
  <c r="D213" i="3"/>
  <c r="D212" i="3"/>
  <c r="D211" i="3"/>
  <c r="D210" i="3"/>
  <c r="D209" i="3"/>
  <c r="D206" i="3"/>
  <c r="D207" i="3"/>
  <c r="D208" i="3"/>
  <c r="C217" i="3" a="1"/>
  <c r="C217" i="3"/>
  <c r="C218" i="3" a="1"/>
  <c r="C218" i="3"/>
  <c r="C219" i="3" a="1"/>
  <c r="C219" i="3"/>
  <c r="C220" i="3" a="1"/>
  <c r="C220" i="3"/>
  <c r="C221" i="3" a="1"/>
  <c r="C221" i="3"/>
  <c r="C222" i="3" a="1"/>
  <c r="C222" i="3"/>
  <c r="C223" i="3" a="1"/>
  <c r="C223" i="3"/>
  <c r="C224" i="3" a="1"/>
  <c r="C224" i="3"/>
  <c r="C225" i="3" a="1"/>
  <c r="C225" i="3"/>
  <c r="C226" i="3" a="1"/>
  <c r="C226" i="3"/>
  <c r="C227" i="3" a="1"/>
  <c r="C227" i="3"/>
  <c r="C228" i="3" a="1"/>
  <c r="C228" i="3"/>
  <c r="C229" i="3" a="1"/>
  <c r="C229" i="3"/>
  <c r="C230" i="3" a="1"/>
  <c r="C230" i="3"/>
  <c r="C216" i="3" a="1"/>
  <c r="C216" i="3"/>
  <c r="C210" i="3" a="1"/>
  <c r="C210" i="3"/>
  <c r="C211" i="3" a="1"/>
  <c r="C211" i="3"/>
  <c r="C212" i="3" a="1"/>
  <c r="C212" i="3"/>
  <c r="C213" i="3" a="1"/>
  <c r="C213" i="3"/>
  <c r="C214" i="3" a="1"/>
  <c r="C214" i="3"/>
  <c r="C215" i="3" a="1"/>
  <c r="C215" i="3"/>
  <c r="C207" i="3" a="1"/>
  <c r="C207" i="3"/>
  <c r="C208" i="3" a="1"/>
  <c r="C208" i="3"/>
  <c r="C209" i="3" a="1"/>
  <c r="C209" i="3"/>
  <c r="F4" i="2"/>
  <c r="Q14" i="7"/>
  <c r="S14" i="7"/>
  <c r="Q13" i="7"/>
  <c r="S13" i="7"/>
  <c r="Q12" i="7"/>
  <c r="S12" i="7"/>
  <c r="Q11" i="7"/>
  <c r="S11" i="7"/>
  <c r="Q10" i="7"/>
  <c r="S10" i="7"/>
  <c r="Q9" i="7"/>
  <c r="S9" i="7"/>
  <c r="C141" i="3"/>
  <c r="D141" i="3" s="1"/>
  <c r="J90" i="8"/>
  <c r="J87" i="8"/>
  <c r="J84" i="8"/>
  <c r="J81" i="8"/>
  <c r="J78" i="8"/>
  <c r="J75" i="8"/>
  <c r="J72" i="8"/>
  <c r="J69" i="8"/>
  <c r="J66" i="8"/>
  <c r="J63" i="8"/>
  <c r="J60" i="8"/>
  <c r="J57" i="8"/>
  <c r="J54" i="8"/>
  <c r="J51" i="8"/>
  <c r="J48" i="8"/>
  <c r="J45" i="8"/>
  <c r="J42" i="8"/>
  <c r="J39" i="8"/>
  <c r="J36" i="8"/>
  <c r="J33" i="8"/>
  <c r="J30" i="8"/>
  <c r="J27" i="8"/>
  <c r="J24" i="8"/>
  <c r="J21" i="8"/>
  <c r="J18" i="8"/>
  <c r="J16" i="6"/>
  <c r="K16" i="6"/>
  <c r="G7" i="7"/>
  <c r="C6" i="4"/>
  <c r="F58" i="7"/>
  <c r="AD58" i="7" s="1"/>
  <c r="G58" i="7"/>
  <c r="H58" i="7"/>
  <c r="AF58" i="7" s="1"/>
  <c r="F59" i="7"/>
  <c r="AD59" i="7" s="1"/>
  <c r="G59" i="7"/>
  <c r="H59" i="7"/>
  <c r="AF59" i="7" s="1"/>
  <c r="F60" i="7"/>
  <c r="G60" i="7"/>
  <c r="H60" i="7"/>
  <c r="AF60" i="7" s="1"/>
  <c r="F61" i="7"/>
  <c r="AD61" i="7"/>
  <c r="G61" i="7"/>
  <c r="H61" i="7"/>
  <c r="AF61" i="7" s="1"/>
  <c r="F62" i="7"/>
  <c r="G62" i="7"/>
  <c r="H62" i="7"/>
  <c r="AF62" i="7" s="1"/>
  <c r="F63" i="7"/>
  <c r="AD63" i="7" s="1"/>
  <c r="G63" i="7"/>
  <c r="H63" i="7"/>
  <c r="AF63" i="7" s="1"/>
  <c r="F64" i="7"/>
  <c r="G64" i="7"/>
  <c r="H64" i="7"/>
  <c r="AF64" i="7" s="1"/>
  <c r="F65" i="7"/>
  <c r="AD65" i="7" s="1"/>
  <c r="G65" i="7"/>
  <c r="H65" i="7"/>
  <c r="AF65" i="7" s="1"/>
  <c r="F66" i="7"/>
  <c r="G66" i="7"/>
  <c r="H66" i="7"/>
  <c r="AF66" i="7" s="1"/>
  <c r="F67" i="7"/>
  <c r="AD67" i="7" s="1"/>
  <c r="G67" i="7"/>
  <c r="H67" i="7"/>
  <c r="AF67" i="7" s="1"/>
  <c r="F68" i="7"/>
  <c r="AD68" i="7" s="1"/>
  <c r="G68" i="7"/>
  <c r="H68" i="7"/>
  <c r="AF68" i="7" s="1"/>
  <c r="F69" i="7"/>
  <c r="AD69" i="7" s="1"/>
  <c r="G69" i="7"/>
  <c r="H69" i="7"/>
  <c r="AF69" i="7" s="1"/>
  <c r="F70" i="7"/>
  <c r="AD70" i="7" s="1"/>
  <c r="G70" i="7"/>
  <c r="H70" i="7"/>
  <c r="AF70" i="7" s="1"/>
  <c r="F71" i="7"/>
  <c r="AD71" i="7" s="1"/>
  <c r="G71" i="7"/>
  <c r="H71" i="7"/>
  <c r="AF71" i="7" s="1"/>
  <c r="F72" i="7"/>
  <c r="AD72" i="7" s="1"/>
  <c r="G72" i="7"/>
  <c r="H72" i="7"/>
  <c r="AF72" i="7" s="1"/>
  <c r="F73" i="7"/>
  <c r="AD73" i="7" s="1"/>
  <c r="G73" i="7"/>
  <c r="H73" i="7"/>
  <c r="AF73" i="7" s="1"/>
  <c r="F74" i="7"/>
  <c r="G74" i="7"/>
  <c r="H74" i="7"/>
  <c r="AF74" i="7" s="1"/>
  <c r="F75" i="7"/>
  <c r="AD75" i="7" s="1"/>
  <c r="G75" i="7"/>
  <c r="H75" i="7"/>
  <c r="AF75" i="7" s="1"/>
  <c r="F76" i="7"/>
  <c r="G76" i="7"/>
  <c r="H76" i="7"/>
  <c r="AF76" i="7" s="1"/>
  <c r="F77" i="7"/>
  <c r="AD77" i="7" s="1"/>
  <c r="G77" i="7"/>
  <c r="H77" i="7"/>
  <c r="AF77" i="7" s="1"/>
  <c r="F78" i="7"/>
  <c r="AD78" i="7"/>
  <c r="G78" i="7"/>
  <c r="H78" i="7"/>
  <c r="AF78" i="7" s="1"/>
  <c r="F79" i="7"/>
  <c r="AD79" i="7" s="1"/>
  <c r="G79" i="7"/>
  <c r="H79" i="7"/>
  <c r="AF79" i="7" s="1"/>
  <c r="F80" i="7"/>
  <c r="AD80" i="7" s="1"/>
  <c r="G80" i="7"/>
  <c r="H80" i="7"/>
  <c r="AF80" i="7" s="1"/>
  <c r="F81" i="7"/>
  <c r="AD81" i="7" s="1"/>
  <c r="G81" i="7"/>
  <c r="H81" i="7"/>
  <c r="AF81" i="7" s="1"/>
  <c r="F82" i="7"/>
  <c r="G82" i="7"/>
  <c r="H82" i="7"/>
  <c r="AF82" i="7" s="1"/>
  <c r="F83" i="7"/>
  <c r="AD83" i="7" s="1"/>
  <c r="G83" i="7"/>
  <c r="H83" i="7"/>
  <c r="AF83" i="7" s="1"/>
  <c r="F84" i="7"/>
  <c r="AD84" i="7"/>
  <c r="G84" i="7"/>
  <c r="H84" i="7"/>
  <c r="AF84" i="7" s="1"/>
  <c r="F85" i="7"/>
  <c r="AD85" i="7" s="1"/>
  <c r="G85" i="7"/>
  <c r="H85" i="7"/>
  <c r="AF85" i="7" s="1"/>
  <c r="F86" i="7"/>
  <c r="G86" i="7"/>
  <c r="H86" i="7"/>
  <c r="AF86" i="7"/>
  <c r="F87" i="7"/>
  <c r="AD87" i="7"/>
  <c r="G87" i="7"/>
  <c r="H87" i="7"/>
  <c r="AF87" i="7" s="1"/>
  <c r="F88" i="7"/>
  <c r="G88" i="7"/>
  <c r="H88" i="7"/>
  <c r="AF88" i="7" s="1"/>
  <c r="F89" i="7"/>
  <c r="AD89" i="7" s="1"/>
  <c r="G89" i="7"/>
  <c r="H89" i="7"/>
  <c r="AF89" i="7" s="1"/>
  <c r="F90" i="7"/>
  <c r="AD90" i="7" s="1"/>
  <c r="G90" i="7"/>
  <c r="H90" i="7"/>
  <c r="AF90" i="7" s="1"/>
  <c r="F91" i="7"/>
  <c r="AD91" i="7"/>
  <c r="G91" i="7"/>
  <c r="H91" i="7"/>
  <c r="AF91" i="7" s="1"/>
  <c r="F92" i="7"/>
  <c r="G92" i="7"/>
  <c r="H92" i="7"/>
  <c r="AF92" i="7" s="1"/>
  <c r="F93" i="7"/>
  <c r="AD93" i="7" s="1"/>
  <c r="G93" i="7"/>
  <c r="H93" i="7"/>
  <c r="AF93" i="7" s="1"/>
  <c r="F94" i="7"/>
  <c r="G94" i="7"/>
  <c r="H94" i="7"/>
  <c r="AF94" i="7" s="1"/>
  <c r="F95" i="7"/>
  <c r="AD95" i="7" s="1"/>
  <c r="G95" i="7"/>
  <c r="H95" i="7"/>
  <c r="AF95" i="7" s="1"/>
  <c r="F96" i="7"/>
  <c r="G96" i="7"/>
  <c r="H96" i="7"/>
  <c r="AF96" i="7" s="1"/>
  <c r="F97" i="7"/>
  <c r="AD97" i="7" s="1"/>
  <c r="G97" i="7"/>
  <c r="H97" i="7"/>
  <c r="AF97" i="7"/>
  <c r="F98" i="7"/>
  <c r="G98" i="7"/>
  <c r="H98" i="7"/>
  <c r="AF98" i="7" s="1"/>
  <c r="F99" i="7"/>
  <c r="G99" i="7"/>
  <c r="H99" i="7"/>
  <c r="AF99" i="7" s="1"/>
  <c r="F100" i="7"/>
  <c r="AD100" i="7"/>
  <c r="G100" i="7"/>
  <c r="H100" i="7"/>
  <c r="AF100" i="7" s="1"/>
  <c r="F55" i="7"/>
  <c r="AD55" i="7" s="1"/>
  <c r="G55" i="7"/>
  <c r="H55" i="7"/>
  <c r="AF55" i="7"/>
  <c r="F56" i="7"/>
  <c r="AD56" i="7" s="1"/>
  <c r="G56" i="7"/>
  <c r="H56" i="7"/>
  <c r="AF56" i="7" s="1"/>
  <c r="F57" i="7"/>
  <c r="AD57" i="7" s="1"/>
  <c r="G57" i="7"/>
  <c r="H57" i="7"/>
  <c r="AF57" i="7" s="1"/>
  <c r="F52" i="7"/>
  <c r="AD52" i="7"/>
  <c r="G52" i="7"/>
  <c r="H52" i="7"/>
  <c r="AF52" i="7" s="1"/>
  <c r="F53" i="7"/>
  <c r="AD53" i="7" s="1"/>
  <c r="G53" i="7"/>
  <c r="H53" i="7"/>
  <c r="AF53" i="7" s="1"/>
  <c r="F54" i="7"/>
  <c r="G54" i="7"/>
  <c r="H54" i="7"/>
  <c r="AF54" i="7" s="1"/>
  <c r="G51" i="7"/>
  <c r="H51" i="7"/>
  <c r="AF51" i="7" s="1"/>
  <c r="F51" i="7"/>
  <c r="AD51" i="7" s="1"/>
  <c r="AH100" i="7"/>
  <c r="AH99" i="7"/>
  <c r="AH98" i="7"/>
  <c r="AH97" i="7"/>
  <c r="AH96" i="7"/>
  <c r="AH95" i="7"/>
  <c r="AH94" i="7"/>
  <c r="AH93" i="7"/>
  <c r="AH92" i="7"/>
  <c r="AH91" i="7"/>
  <c r="AH90" i="7"/>
  <c r="AH89" i="7"/>
  <c r="AH88" i="7"/>
  <c r="AH87" i="7"/>
  <c r="AH86" i="7"/>
  <c r="AH85" i="7"/>
  <c r="AH84" i="7"/>
  <c r="AH83" i="7"/>
  <c r="AH82" i="7"/>
  <c r="AH81" i="7"/>
  <c r="AH80" i="7"/>
  <c r="AH79" i="7"/>
  <c r="AH78" i="7"/>
  <c r="AH77" i="7"/>
  <c r="AH76" i="7"/>
  <c r="AH75" i="7"/>
  <c r="AH74" i="7"/>
  <c r="AH73" i="7"/>
  <c r="AH72" i="7"/>
  <c r="AH71" i="7"/>
  <c r="AH70" i="7"/>
  <c r="AH69" i="7"/>
  <c r="AH68" i="7"/>
  <c r="AH67" i="7"/>
  <c r="AH66" i="7"/>
  <c r="AH65" i="7"/>
  <c r="AH64" i="7"/>
  <c r="AH63" i="7"/>
  <c r="AH62" i="7"/>
  <c r="AH61" i="7"/>
  <c r="AH60" i="7"/>
  <c r="AH59" i="7"/>
  <c r="AH58" i="7"/>
  <c r="AH57" i="7"/>
  <c r="AH56" i="7"/>
  <c r="AH55" i="7"/>
  <c r="AH54" i="7"/>
  <c r="AH53" i="7"/>
  <c r="AH52" i="7"/>
  <c r="AH51" i="7"/>
  <c r="R9" i="7"/>
  <c r="R10" i="7"/>
  <c r="R11" i="7"/>
  <c r="R12" i="7"/>
  <c r="R13" i="7"/>
  <c r="R14" i="7"/>
  <c r="R8" i="7"/>
  <c r="Q8" i="7"/>
  <c r="O16" i="7"/>
  <c r="R15" i="7"/>
  <c r="S15" i="7"/>
  <c r="R5" i="7"/>
  <c r="Q15" i="7"/>
  <c r="AJ100" i="7"/>
  <c r="AG100" i="7"/>
  <c r="AC100" i="7"/>
  <c r="AB100" i="7"/>
  <c r="AA100" i="7"/>
  <c r="Z100" i="7"/>
  <c r="Y100" i="7"/>
  <c r="X100" i="7"/>
  <c r="AJ99" i="7"/>
  <c r="AG99" i="7"/>
  <c r="AC99" i="7"/>
  <c r="AB99" i="7"/>
  <c r="AA99" i="7"/>
  <c r="Z99" i="7"/>
  <c r="Y99" i="7"/>
  <c r="V99" i="7"/>
  <c r="AJ98" i="7"/>
  <c r="AG98" i="7"/>
  <c r="AC98" i="7"/>
  <c r="AB98" i="7"/>
  <c r="AA98" i="7"/>
  <c r="Z98" i="7"/>
  <c r="Y98" i="7"/>
  <c r="W98" i="7"/>
  <c r="AJ97" i="7"/>
  <c r="AG97" i="7"/>
  <c r="AC97" i="7"/>
  <c r="AB97" i="7"/>
  <c r="AA97" i="7"/>
  <c r="Z97" i="7"/>
  <c r="Y97" i="7"/>
  <c r="U97" i="7"/>
  <c r="AJ96" i="7"/>
  <c r="AG96" i="7"/>
  <c r="AC96" i="7"/>
  <c r="AB96" i="7"/>
  <c r="AA96" i="7"/>
  <c r="Z96" i="7"/>
  <c r="Y96" i="7"/>
  <c r="W96" i="7"/>
  <c r="AJ95" i="7"/>
  <c r="AG95" i="7"/>
  <c r="AC95" i="7"/>
  <c r="AB95" i="7"/>
  <c r="AA95" i="7"/>
  <c r="Z95" i="7"/>
  <c r="Y95" i="7"/>
  <c r="V95" i="7"/>
  <c r="AJ94" i="7"/>
  <c r="AG94" i="7"/>
  <c r="AC94" i="7"/>
  <c r="AB94" i="7"/>
  <c r="AA94" i="7"/>
  <c r="Z94" i="7"/>
  <c r="Y94" i="7"/>
  <c r="X94" i="7"/>
  <c r="AJ93" i="7"/>
  <c r="AG93" i="7"/>
  <c r="AC93" i="7"/>
  <c r="AB93" i="7"/>
  <c r="AA93" i="7"/>
  <c r="Z93" i="7"/>
  <c r="Y93" i="7"/>
  <c r="U93" i="7"/>
  <c r="AJ92" i="7"/>
  <c r="AG92" i="7"/>
  <c r="AC92" i="7"/>
  <c r="AB92" i="7"/>
  <c r="AA92" i="7"/>
  <c r="Z92" i="7"/>
  <c r="Y92" i="7"/>
  <c r="W92" i="7"/>
  <c r="AJ91" i="7"/>
  <c r="AG91" i="7"/>
  <c r="AC91" i="7"/>
  <c r="AB91" i="7"/>
  <c r="AA91" i="7"/>
  <c r="Z91" i="7"/>
  <c r="Y91" i="7"/>
  <c r="V91" i="7"/>
  <c r="AJ90" i="7"/>
  <c r="AG90" i="7"/>
  <c r="AC90" i="7"/>
  <c r="AB90" i="7"/>
  <c r="AA90" i="7"/>
  <c r="Z90" i="7"/>
  <c r="Y90" i="7"/>
  <c r="X90" i="7"/>
  <c r="AJ89" i="7"/>
  <c r="AG89" i="7"/>
  <c r="AC89" i="7"/>
  <c r="AB89" i="7"/>
  <c r="AA89" i="7"/>
  <c r="Z89" i="7"/>
  <c r="Y89" i="7"/>
  <c r="AJ88" i="7"/>
  <c r="AG88" i="7"/>
  <c r="AC88" i="7"/>
  <c r="AB88" i="7"/>
  <c r="AA88" i="7"/>
  <c r="Z88" i="7"/>
  <c r="Y88" i="7"/>
  <c r="W88" i="7"/>
  <c r="AJ87" i="7"/>
  <c r="AG87" i="7"/>
  <c r="AC87" i="7"/>
  <c r="AB87" i="7"/>
  <c r="AA87" i="7"/>
  <c r="Z87" i="7"/>
  <c r="Y87" i="7"/>
  <c r="V87" i="7"/>
  <c r="AJ86" i="7"/>
  <c r="AG86" i="7"/>
  <c r="AC86" i="7"/>
  <c r="AB86" i="7"/>
  <c r="AA86" i="7"/>
  <c r="Z86" i="7"/>
  <c r="Y86" i="7"/>
  <c r="X86" i="7"/>
  <c r="AJ85" i="7"/>
  <c r="AG85" i="7"/>
  <c r="AC85" i="7"/>
  <c r="AB85" i="7"/>
  <c r="AA85" i="7"/>
  <c r="Z85" i="7"/>
  <c r="Y85" i="7"/>
  <c r="U85" i="7"/>
  <c r="AJ84" i="7"/>
  <c r="AG84" i="7"/>
  <c r="AC84" i="7"/>
  <c r="AB84" i="7"/>
  <c r="AA84" i="7"/>
  <c r="Z84" i="7"/>
  <c r="Y84" i="7"/>
  <c r="W84" i="7"/>
  <c r="AJ83" i="7"/>
  <c r="AG83" i="7"/>
  <c r="AC83" i="7"/>
  <c r="AB83" i="7"/>
  <c r="AA83" i="7"/>
  <c r="Z83" i="7"/>
  <c r="Y83" i="7"/>
  <c r="V83" i="7"/>
  <c r="AJ82" i="7"/>
  <c r="AG82" i="7"/>
  <c r="AC82" i="7"/>
  <c r="AB82" i="7"/>
  <c r="AA82" i="7"/>
  <c r="Z82" i="7"/>
  <c r="Y82" i="7"/>
  <c r="W82" i="7"/>
  <c r="AJ81" i="7"/>
  <c r="AG81" i="7"/>
  <c r="AC81" i="7"/>
  <c r="AB81" i="7"/>
  <c r="AA81" i="7"/>
  <c r="Z81" i="7"/>
  <c r="Y81" i="7"/>
  <c r="U81" i="7"/>
  <c r="AJ80" i="7"/>
  <c r="AG80" i="7"/>
  <c r="AC80" i="7"/>
  <c r="AB80" i="7"/>
  <c r="AA80" i="7"/>
  <c r="Z80" i="7"/>
  <c r="Y80" i="7"/>
  <c r="W80" i="7"/>
  <c r="AJ79" i="7"/>
  <c r="AG79" i="7"/>
  <c r="AC79" i="7"/>
  <c r="AB79" i="7"/>
  <c r="AA79" i="7"/>
  <c r="Z79" i="7"/>
  <c r="Y79" i="7"/>
  <c r="V79" i="7"/>
  <c r="AJ78" i="7"/>
  <c r="AG78" i="7"/>
  <c r="AC78" i="7"/>
  <c r="AB78" i="7"/>
  <c r="AA78" i="7"/>
  <c r="Z78" i="7"/>
  <c r="Y78" i="7"/>
  <c r="W78" i="7"/>
  <c r="AJ77" i="7"/>
  <c r="AG77" i="7"/>
  <c r="AC77" i="7"/>
  <c r="AB77" i="7"/>
  <c r="AA77" i="7"/>
  <c r="Z77" i="7"/>
  <c r="Y77" i="7"/>
  <c r="U77" i="7"/>
  <c r="AJ76" i="7"/>
  <c r="AG76" i="7"/>
  <c r="AC76" i="7"/>
  <c r="AB76" i="7"/>
  <c r="AA76" i="7"/>
  <c r="Z76" i="7"/>
  <c r="Y76" i="7"/>
  <c r="X76" i="7"/>
  <c r="AJ75" i="7"/>
  <c r="AG75" i="7"/>
  <c r="AC75" i="7"/>
  <c r="AB75" i="7"/>
  <c r="AA75" i="7"/>
  <c r="Z75" i="7"/>
  <c r="Y75" i="7"/>
  <c r="W75" i="7"/>
  <c r="AJ74" i="7"/>
  <c r="AG74" i="7"/>
  <c r="AC74" i="7"/>
  <c r="AB74" i="7"/>
  <c r="AA74" i="7"/>
  <c r="Z74" i="7"/>
  <c r="Y74" i="7"/>
  <c r="W74" i="7"/>
  <c r="AJ73" i="7"/>
  <c r="AG73" i="7"/>
  <c r="AC73" i="7"/>
  <c r="AB73" i="7"/>
  <c r="AA73" i="7"/>
  <c r="Z73" i="7"/>
  <c r="Y73" i="7"/>
  <c r="W73" i="7"/>
  <c r="AJ72" i="7"/>
  <c r="AG72" i="7"/>
  <c r="AC72" i="7"/>
  <c r="AB72" i="7"/>
  <c r="AA72" i="7"/>
  <c r="Z72" i="7"/>
  <c r="Y72" i="7"/>
  <c r="X72" i="7"/>
  <c r="AJ71" i="7"/>
  <c r="AG71" i="7"/>
  <c r="AC71" i="7"/>
  <c r="AB71" i="7"/>
  <c r="AA71" i="7"/>
  <c r="Z71" i="7"/>
  <c r="Y71" i="7"/>
  <c r="W71" i="7"/>
  <c r="AJ70" i="7"/>
  <c r="AG70" i="7"/>
  <c r="AC70" i="7"/>
  <c r="AB70" i="7"/>
  <c r="AA70" i="7"/>
  <c r="Z70" i="7"/>
  <c r="Y70" i="7"/>
  <c r="W70" i="7"/>
  <c r="AJ69" i="7"/>
  <c r="AG69" i="7"/>
  <c r="AC69" i="7"/>
  <c r="AB69" i="7"/>
  <c r="AA69" i="7"/>
  <c r="Z69" i="7"/>
  <c r="Y69" i="7"/>
  <c r="AJ68" i="7"/>
  <c r="AG68" i="7"/>
  <c r="AC68" i="7"/>
  <c r="AB68" i="7"/>
  <c r="AA68" i="7"/>
  <c r="Z68" i="7"/>
  <c r="Y68" i="7"/>
  <c r="X68" i="7"/>
  <c r="AJ67" i="7"/>
  <c r="AG67" i="7"/>
  <c r="AC67" i="7"/>
  <c r="AB67" i="7"/>
  <c r="AA67" i="7"/>
  <c r="Z67" i="7"/>
  <c r="Y67" i="7"/>
  <c r="W67" i="7"/>
  <c r="AJ66" i="7"/>
  <c r="AG66" i="7"/>
  <c r="AC66" i="7"/>
  <c r="AB66" i="7"/>
  <c r="AA66" i="7"/>
  <c r="Z66" i="7"/>
  <c r="Y66" i="7"/>
  <c r="W66" i="7"/>
  <c r="AJ65" i="7"/>
  <c r="AG65" i="7"/>
  <c r="AC65" i="7"/>
  <c r="AB65" i="7"/>
  <c r="AA65" i="7"/>
  <c r="Z65" i="7"/>
  <c r="Y65" i="7"/>
  <c r="W65" i="7"/>
  <c r="AJ64" i="7"/>
  <c r="AG64" i="7"/>
  <c r="AC64" i="7"/>
  <c r="AB64" i="7"/>
  <c r="AA64" i="7"/>
  <c r="Z64" i="7"/>
  <c r="Y64" i="7"/>
  <c r="X64" i="7"/>
  <c r="AJ63" i="7"/>
  <c r="AG63" i="7"/>
  <c r="AC63" i="7"/>
  <c r="AB63" i="7"/>
  <c r="AA63" i="7"/>
  <c r="Z63" i="7"/>
  <c r="Y63" i="7"/>
  <c r="AJ62" i="7"/>
  <c r="AG62" i="7"/>
  <c r="AC62" i="7"/>
  <c r="AB62" i="7"/>
  <c r="AA62" i="7"/>
  <c r="Z62" i="7"/>
  <c r="Y62" i="7"/>
  <c r="W62" i="7"/>
  <c r="AJ61" i="7"/>
  <c r="AG61" i="7"/>
  <c r="AC61" i="7"/>
  <c r="AB61" i="7"/>
  <c r="AA61" i="7"/>
  <c r="Z61" i="7"/>
  <c r="Y61" i="7"/>
  <c r="W61" i="7"/>
  <c r="AJ60" i="7"/>
  <c r="AG60" i="7"/>
  <c r="AC60" i="7"/>
  <c r="AB60" i="7"/>
  <c r="AA60" i="7"/>
  <c r="Z60" i="7"/>
  <c r="Y60" i="7"/>
  <c r="X60" i="7"/>
  <c r="AJ59" i="7"/>
  <c r="AG59" i="7"/>
  <c r="AC59" i="7"/>
  <c r="AB59" i="7"/>
  <c r="AA59" i="7"/>
  <c r="Z59" i="7"/>
  <c r="Y59" i="7"/>
  <c r="W59" i="7"/>
  <c r="AJ58" i="7"/>
  <c r="AG58" i="7"/>
  <c r="AC58" i="7"/>
  <c r="AB58" i="7"/>
  <c r="AA58" i="7"/>
  <c r="Z58" i="7"/>
  <c r="Y58" i="7"/>
  <c r="W58" i="7"/>
  <c r="AJ57" i="7"/>
  <c r="AG57" i="7"/>
  <c r="AC57" i="7"/>
  <c r="AB57" i="7"/>
  <c r="AA57" i="7"/>
  <c r="Z57" i="7"/>
  <c r="Y57" i="7"/>
  <c r="V57" i="7"/>
  <c r="AJ56" i="7"/>
  <c r="AG56" i="7"/>
  <c r="AC56" i="7"/>
  <c r="AB56" i="7"/>
  <c r="AA56" i="7"/>
  <c r="Z56" i="7"/>
  <c r="Y56" i="7"/>
  <c r="V56" i="7"/>
  <c r="AJ55" i="7"/>
  <c r="AG55" i="7"/>
  <c r="AC55" i="7"/>
  <c r="AB55" i="7"/>
  <c r="AA55" i="7"/>
  <c r="Z55" i="7"/>
  <c r="Y55" i="7"/>
  <c r="X55" i="7"/>
  <c r="AJ54" i="7"/>
  <c r="AG54" i="7"/>
  <c r="AC54" i="7"/>
  <c r="AB54" i="7"/>
  <c r="AA54" i="7"/>
  <c r="Z54" i="7"/>
  <c r="Y54" i="7"/>
  <c r="X54" i="7"/>
  <c r="AJ53" i="7"/>
  <c r="AG53" i="7"/>
  <c r="AC53" i="7"/>
  <c r="AB53" i="7"/>
  <c r="AA53" i="7"/>
  <c r="Z53" i="7"/>
  <c r="Y53" i="7"/>
  <c r="W53" i="7"/>
  <c r="AJ52" i="7"/>
  <c r="AG52" i="7"/>
  <c r="AC52" i="7"/>
  <c r="AB52" i="7"/>
  <c r="AA52" i="7"/>
  <c r="Z52" i="7"/>
  <c r="Y52" i="7"/>
  <c r="V52" i="7"/>
  <c r="AJ51" i="7"/>
  <c r="AG51" i="7"/>
  <c r="AC51" i="7"/>
  <c r="AB51" i="7"/>
  <c r="AA51" i="7"/>
  <c r="Z51" i="7"/>
  <c r="Y51" i="7"/>
  <c r="X51" i="7"/>
  <c r="T78" i="7"/>
  <c r="U82" i="7"/>
  <c r="W86" i="7"/>
  <c r="U86" i="7"/>
  <c r="V86" i="7"/>
  <c r="X53" i="7"/>
  <c r="V58" i="7"/>
  <c r="T80" i="7"/>
  <c r="W91" i="7"/>
  <c r="U53" i="7"/>
  <c r="X74" i="7"/>
  <c r="U78" i="7"/>
  <c r="U80" i="7"/>
  <c r="U76" i="7"/>
  <c r="V78" i="7"/>
  <c r="V80" i="7"/>
  <c r="T88" i="7"/>
  <c r="V92" i="7"/>
  <c r="U88" i="7"/>
  <c r="T66" i="7"/>
  <c r="U68" i="7"/>
  <c r="T58" i="7"/>
  <c r="T62" i="7"/>
  <c r="U66" i="7"/>
  <c r="T86" i="7"/>
  <c r="V88" i="7"/>
  <c r="T92" i="7"/>
  <c r="T96" i="7"/>
  <c r="T53" i="7"/>
  <c r="V55" i="7"/>
  <c r="U58" i="7"/>
  <c r="U62" i="7"/>
  <c r="V66" i="7"/>
  <c r="T74" i="7"/>
  <c r="T82" i="7"/>
  <c r="U91" i="7"/>
  <c r="U92" i="7"/>
  <c r="U99" i="7"/>
  <c r="V68" i="7"/>
  <c r="U70" i="7"/>
  <c r="T84" i="7"/>
  <c r="T70" i="7"/>
  <c r="X58" i="7"/>
  <c r="W68" i="7"/>
  <c r="V70" i="7"/>
  <c r="U74" i="7"/>
  <c r="X80" i="7"/>
  <c r="U83" i="7"/>
  <c r="U84" i="7"/>
  <c r="U90" i="7"/>
  <c r="X92" i="7"/>
  <c r="W99" i="7"/>
  <c r="U55" i="7"/>
  <c r="T68" i="7"/>
  <c r="X70" i="7"/>
  <c r="V74" i="7"/>
  <c r="W83" i="7"/>
  <c r="V84" i="7"/>
  <c r="V90" i="7"/>
  <c r="U72" i="7"/>
  <c r="U94" i="7"/>
  <c r="U52" i="7"/>
  <c r="W55" i="7"/>
  <c r="U56" i="7"/>
  <c r="U59" i="7"/>
  <c r="V60" i="7"/>
  <c r="U61" i="7"/>
  <c r="V62" i="7"/>
  <c r="V64" i="7"/>
  <c r="U65" i="7"/>
  <c r="X66" i="7"/>
  <c r="U71" i="7"/>
  <c r="V72" i="7"/>
  <c r="V76" i="7"/>
  <c r="X78" i="7"/>
  <c r="V82" i="7"/>
  <c r="X84" i="7"/>
  <c r="X88" i="7"/>
  <c r="W90" i="7"/>
  <c r="V94" i="7"/>
  <c r="U95" i="7"/>
  <c r="U96" i="7"/>
  <c r="U98" i="7"/>
  <c r="V100" i="7"/>
  <c r="T52" i="7"/>
  <c r="T56" i="7"/>
  <c r="T98" i="7"/>
  <c r="W52" i="7"/>
  <c r="T55" i="7"/>
  <c r="W56" i="7"/>
  <c r="W60" i="7"/>
  <c r="X62" i="7"/>
  <c r="W64" i="7"/>
  <c r="W72" i="7"/>
  <c r="U75" i="7"/>
  <c r="W76" i="7"/>
  <c r="U79" i="7"/>
  <c r="X82" i="7"/>
  <c r="U87" i="7"/>
  <c r="T90" i="7"/>
  <c r="W94" i="7"/>
  <c r="W95" i="7"/>
  <c r="V96" i="7"/>
  <c r="V98" i="7"/>
  <c r="W100" i="7"/>
  <c r="U60" i="7"/>
  <c r="U64" i="7"/>
  <c r="U100" i="7"/>
  <c r="X52" i="7"/>
  <c r="X56" i="7"/>
  <c r="T60" i="7"/>
  <c r="T64" i="7"/>
  <c r="T72" i="7"/>
  <c r="T76" i="7"/>
  <c r="W79" i="7"/>
  <c r="W87" i="7"/>
  <c r="T94" i="7"/>
  <c r="X96" i="7"/>
  <c r="X98" i="7"/>
  <c r="T100" i="7"/>
  <c r="U54" i="7"/>
  <c r="X69" i="7"/>
  <c r="T69" i="7"/>
  <c r="V69" i="7"/>
  <c r="V54" i="7"/>
  <c r="U57" i="7"/>
  <c r="V67" i="7"/>
  <c r="X67" i="7"/>
  <c r="T67" i="7"/>
  <c r="X73" i="7"/>
  <c r="T73" i="7"/>
  <c r="V73" i="7"/>
  <c r="X77" i="7"/>
  <c r="T77" i="7"/>
  <c r="W77" i="7"/>
  <c r="V77" i="7"/>
  <c r="X85" i="7"/>
  <c r="T85" i="7"/>
  <c r="W85" i="7"/>
  <c r="V85" i="7"/>
  <c r="T57" i="7"/>
  <c r="V63" i="7"/>
  <c r="X63" i="7"/>
  <c r="T63" i="7"/>
  <c r="V53" i="7"/>
  <c r="W54" i="7"/>
  <c r="W57" i="7"/>
  <c r="X61" i="7"/>
  <c r="T61" i="7"/>
  <c r="V61" i="7"/>
  <c r="U63" i="7"/>
  <c r="U69" i="7"/>
  <c r="V71" i="7"/>
  <c r="X71" i="7"/>
  <c r="T71" i="7"/>
  <c r="X97" i="7"/>
  <c r="T97" i="7"/>
  <c r="W97" i="7"/>
  <c r="V97" i="7"/>
  <c r="X89" i="7"/>
  <c r="T89" i="7"/>
  <c r="W89" i="7"/>
  <c r="V89" i="7"/>
  <c r="T54" i="7"/>
  <c r="X57" i="7"/>
  <c r="V59" i="7"/>
  <c r="X59" i="7"/>
  <c r="T59" i="7"/>
  <c r="W63" i="7"/>
  <c r="X65" i="7"/>
  <c r="T65" i="7"/>
  <c r="V65" i="7"/>
  <c r="U67" i="7"/>
  <c r="W69" i="7"/>
  <c r="U73" i="7"/>
  <c r="V75" i="7"/>
  <c r="X75" i="7"/>
  <c r="T75" i="7"/>
  <c r="X81" i="7"/>
  <c r="T81" i="7"/>
  <c r="W81" i="7"/>
  <c r="V81" i="7"/>
  <c r="U89" i="7"/>
  <c r="X93" i="7"/>
  <c r="T93" i="7"/>
  <c r="W93" i="7"/>
  <c r="V93" i="7"/>
  <c r="T79" i="7"/>
  <c r="X79" i="7"/>
  <c r="T83" i="7"/>
  <c r="X83" i="7"/>
  <c r="T87" i="7"/>
  <c r="X87" i="7"/>
  <c r="T91" i="7"/>
  <c r="X91" i="7"/>
  <c r="T95" i="7"/>
  <c r="X95" i="7"/>
  <c r="T99" i="7"/>
  <c r="X99" i="7"/>
  <c r="A258" i="3"/>
  <c r="C17" i="4"/>
  <c r="C14" i="4"/>
  <c r="C35" i="20"/>
  <c r="L33" i="6"/>
  <c r="E4" i="14"/>
  <c r="E9" i="1"/>
  <c r="AB32" i="6"/>
  <c r="N33" i="6"/>
  <c r="N34" i="6"/>
  <c r="N35" i="6"/>
  <c r="N36" i="6"/>
  <c r="N37" i="6"/>
  <c r="N38" i="6"/>
  <c r="N39" i="6"/>
  <c r="N40" i="6"/>
  <c r="N41" i="6"/>
  <c r="L37" i="6"/>
  <c r="L36" i="6"/>
  <c r="L35" i="6"/>
  <c r="L34" i="6"/>
  <c r="N32" i="6"/>
  <c r="N19" i="6"/>
  <c r="L38" i="6"/>
  <c r="L39" i="6"/>
  <c r="L40" i="6"/>
  <c r="L41" i="6"/>
  <c r="L32" i="6"/>
  <c r="M32" i="6"/>
  <c r="P37" i="6"/>
  <c r="O18" i="6"/>
  <c r="C3" i="14"/>
  <c r="N23" i="6"/>
  <c r="N22" i="6"/>
  <c r="N21" i="6"/>
  <c r="N20" i="6"/>
  <c r="N15" i="6"/>
  <c r="N14" i="6"/>
  <c r="N13" i="6"/>
  <c r="N12" i="6"/>
  <c r="N11" i="6"/>
  <c r="N10" i="6"/>
  <c r="N9" i="6"/>
  <c r="N8" i="6"/>
  <c r="C29" i="4"/>
  <c r="C28" i="4"/>
  <c r="C27" i="4"/>
  <c r="C26" i="4"/>
  <c r="C25" i="4"/>
  <c r="C24" i="4"/>
  <c r="C23" i="4"/>
  <c r="C22" i="4"/>
  <c r="C21" i="4"/>
  <c r="C20" i="4"/>
  <c r="C19" i="4"/>
  <c r="C18" i="4"/>
  <c r="C16" i="4"/>
  <c r="C15" i="4"/>
  <c r="C13" i="4"/>
  <c r="C12" i="4"/>
  <c r="C11" i="4"/>
  <c r="C10" i="4"/>
  <c r="C9" i="4"/>
  <c r="C8" i="4"/>
  <c r="C7" i="4"/>
  <c r="C5" i="4"/>
  <c r="C40" i="3"/>
  <c r="D40" i="3" s="1"/>
  <c r="C43" i="3"/>
  <c r="D43" i="3" s="1"/>
  <c r="C48" i="3"/>
  <c r="D48" i="3" s="1"/>
  <c r="C51" i="3"/>
  <c r="D51" i="3" s="1"/>
  <c r="C56" i="3"/>
  <c r="D56" i="3" s="1"/>
  <c r="C59" i="3"/>
  <c r="D59" i="3" s="1"/>
  <c r="C64" i="3"/>
  <c r="D64" i="3" s="1"/>
  <c r="C67" i="3"/>
  <c r="D67" i="3" s="1"/>
  <c r="C72" i="3"/>
  <c r="D72" i="3" s="1"/>
  <c r="C75" i="3"/>
  <c r="D75" i="3" s="1"/>
  <c r="C80" i="3"/>
  <c r="D80" i="3" s="1"/>
  <c r="C83" i="3"/>
  <c r="D83" i="3" s="1"/>
  <c r="C88" i="3"/>
  <c r="D88" i="3" s="1"/>
  <c r="C91" i="3"/>
  <c r="D91" i="3" s="1"/>
  <c r="C96" i="3"/>
  <c r="D96" i="3" s="1"/>
  <c r="C99" i="3"/>
  <c r="D99" i="3" s="1"/>
  <c r="C104" i="3"/>
  <c r="D104" i="3" s="1"/>
  <c r="C107" i="3"/>
  <c r="D107" i="3" s="1"/>
  <c r="C112" i="3"/>
  <c r="D112" i="3" s="1"/>
  <c r="C115" i="3"/>
  <c r="D115" i="3" s="1"/>
  <c r="C120" i="3"/>
  <c r="D120" i="3" s="1"/>
  <c r="C123" i="3"/>
  <c r="D123" i="3" s="1"/>
  <c r="C128" i="3"/>
  <c r="D128" i="3" s="1"/>
  <c r="C131" i="3"/>
  <c r="D131" i="3" s="1"/>
  <c r="C136" i="3"/>
  <c r="D136" i="3" s="1"/>
  <c r="C139" i="3"/>
  <c r="D139" i="3" s="1"/>
  <c r="C145" i="3"/>
  <c r="D145" i="3" s="1"/>
  <c r="C148" i="3"/>
  <c r="D148" i="3" s="1"/>
  <c r="C153" i="3"/>
  <c r="D153" i="3" s="1"/>
  <c r="C156" i="3"/>
  <c r="D156" i="3" s="1"/>
  <c r="C161" i="3"/>
  <c r="D161" i="3" s="1"/>
  <c r="C164" i="3"/>
  <c r="D164" i="3" s="1"/>
  <c r="C169" i="3"/>
  <c r="D169" i="3" s="1"/>
  <c r="C172" i="3"/>
  <c r="D172" i="3" s="1"/>
  <c r="C177" i="3"/>
  <c r="D177" i="3" s="1"/>
  <c r="C180" i="3"/>
  <c r="D180" i="3" s="1"/>
  <c r="C185" i="3"/>
  <c r="D185" i="3" s="1"/>
  <c r="C188" i="3"/>
  <c r="D188" i="3" s="1"/>
  <c r="C193" i="3"/>
  <c r="D193" i="3" s="1"/>
  <c r="C196" i="3"/>
  <c r="D196" i="3" s="1"/>
  <c r="C149" i="3"/>
  <c r="D149" i="3" s="1"/>
  <c r="C160" i="3"/>
  <c r="D160" i="3" s="1"/>
  <c r="C173" i="3"/>
  <c r="D173" i="3" s="1"/>
  <c r="C184" i="3"/>
  <c r="D184" i="3" s="1"/>
  <c r="C197" i="3"/>
  <c r="D197" i="3" s="1"/>
  <c r="C45" i="3"/>
  <c r="D45" i="3" s="1"/>
  <c r="C53" i="3"/>
  <c r="D53" i="3" s="1"/>
  <c r="C66" i="3"/>
  <c r="D66" i="3" s="1"/>
  <c r="C77" i="3"/>
  <c r="D77" i="3" s="1"/>
  <c r="C90" i="3"/>
  <c r="D90" i="3" s="1"/>
  <c r="C101" i="3"/>
  <c r="D101" i="3" s="1"/>
  <c r="C117" i="3"/>
  <c r="D117" i="3" s="1"/>
  <c r="C130" i="3"/>
  <c r="D130" i="3" s="1"/>
  <c r="C138" i="3"/>
  <c r="D138" i="3" s="1"/>
  <c r="C150" i="3"/>
  <c r="D150" i="3" s="1"/>
  <c r="C158" i="3"/>
  <c r="D158" i="3" s="1"/>
  <c r="C41" i="3"/>
  <c r="D41" i="3" s="1"/>
  <c r="C46" i="3"/>
  <c r="D46" i="3" s="1"/>
  <c r="C49" i="3"/>
  <c r="D49" i="3" s="1"/>
  <c r="C54" i="3"/>
  <c r="D54" i="3" s="1"/>
  <c r="C57" i="3"/>
  <c r="D57" i="3" s="1"/>
  <c r="C62" i="3"/>
  <c r="D62" i="3" s="1"/>
  <c r="C65" i="3"/>
  <c r="D65" i="3" s="1"/>
  <c r="C70" i="3"/>
  <c r="D70" i="3" s="1"/>
  <c r="C73" i="3"/>
  <c r="D73" i="3" s="1"/>
  <c r="C78" i="3"/>
  <c r="D78" i="3" s="1"/>
  <c r="C81" i="3"/>
  <c r="D81" i="3" s="1"/>
  <c r="C86" i="3"/>
  <c r="D86" i="3" s="1"/>
  <c r="C89" i="3"/>
  <c r="D89" i="3" s="1"/>
  <c r="C94" i="3"/>
  <c r="D94" i="3" s="1"/>
  <c r="C97" i="3"/>
  <c r="D97" i="3" s="1"/>
  <c r="C102" i="3"/>
  <c r="D102" i="3" s="1"/>
  <c r="C105" i="3"/>
  <c r="D105" i="3" s="1"/>
  <c r="C110" i="3"/>
  <c r="D110" i="3" s="1"/>
  <c r="C113" i="3"/>
  <c r="D113" i="3" s="1"/>
  <c r="C118" i="3"/>
  <c r="D118" i="3" s="1"/>
  <c r="C121" i="3"/>
  <c r="D121" i="3" s="1"/>
  <c r="C126" i="3"/>
  <c r="D126" i="3" s="1"/>
  <c r="C129" i="3"/>
  <c r="D129" i="3" s="1"/>
  <c r="C134" i="3"/>
  <c r="D134" i="3" s="1"/>
  <c r="C137" i="3"/>
  <c r="D137" i="3" s="1"/>
  <c r="C143" i="3"/>
  <c r="D143" i="3" s="1"/>
  <c r="C146" i="3"/>
  <c r="D146" i="3" s="1"/>
  <c r="C151" i="3"/>
  <c r="D151" i="3" s="1"/>
  <c r="C154" i="3"/>
  <c r="D154" i="3" s="1"/>
  <c r="C159" i="3"/>
  <c r="D159" i="3" s="1"/>
  <c r="C162" i="3"/>
  <c r="D162" i="3" s="1"/>
  <c r="C167" i="3"/>
  <c r="D167" i="3" s="1"/>
  <c r="C170" i="3"/>
  <c r="D170" i="3" s="1"/>
  <c r="C175" i="3"/>
  <c r="D175" i="3" s="1"/>
  <c r="C178" i="3"/>
  <c r="D178" i="3" s="1"/>
  <c r="C183" i="3"/>
  <c r="D183" i="3" s="1"/>
  <c r="C186" i="3"/>
  <c r="D186" i="3" s="1"/>
  <c r="C191" i="3"/>
  <c r="D191" i="3" s="1"/>
  <c r="C194" i="3"/>
  <c r="D194" i="3" s="1"/>
  <c r="C199" i="3"/>
  <c r="D199" i="3" s="1"/>
  <c r="C152" i="3"/>
  <c r="D152" i="3" s="1"/>
  <c r="C165" i="3"/>
  <c r="D165" i="3" s="1"/>
  <c r="C176" i="3"/>
  <c r="D176" i="3" s="1"/>
  <c r="C189" i="3"/>
  <c r="D189" i="3" s="1"/>
  <c r="C50" i="3"/>
  <c r="D50" i="3" s="1"/>
  <c r="C58" i="3"/>
  <c r="D58" i="3" s="1"/>
  <c r="C69" i="3"/>
  <c r="D69" i="3" s="1"/>
  <c r="C82" i="3"/>
  <c r="D82" i="3" s="1"/>
  <c r="C93" i="3"/>
  <c r="D93" i="3" s="1"/>
  <c r="C106" i="3"/>
  <c r="D106" i="3" s="1"/>
  <c r="C114" i="3"/>
  <c r="D114" i="3" s="1"/>
  <c r="C122" i="3"/>
  <c r="D122" i="3" s="1"/>
  <c r="C133" i="3"/>
  <c r="D133" i="3" s="1"/>
  <c r="C147" i="3"/>
  <c r="D147" i="3" s="1"/>
  <c r="C163" i="3"/>
  <c r="D163" i="3" s="1"/>
  <c r="C44" i="3"/>
  <c r="D44" i="3" s="1"/>
  <c r="C47" i="3"/>
  <c r="D47" i="3" s="1"/>
  <c r="C52" i="3"/>
  <c r="D52" i="3" s="1"/>
  <c r="C55" i="3"/>
  <c r="D55" i="3" s="1"/>
  <c r="C60" i="3"/>
  <c r="D60" i="3" s="1"/>
  <c r="C63" i="3"/>
  <c r="D63" i="3" s="1"/>
  <c r="C68" i="3"/>
  <c r="D68" i="3" s="1"/>
  <c r="C71" i="3"/>
  <c r="D71" i="3" s="1"/>
  <c r="C76" i="3"/>
  <c r="D76" i="3" s="1"/>
  <c r="C79" i="3"/>
  <c r="D79" i="3" s="1"/>
  <c r="C84" i="3"/>
  <c r="D84" i="3" s="1"/>
  <c r="C87" i="3"/>
  <c r="D87" i="3" s="1"/>
  <c r="C92" i="3"/>
  <c r="D92" i="3" s="1"/>
  <c r="C95" i="3"/>
  <c r="D95" i="3" s="1"/>
  <c r="C100" i="3"/>
  <c r="D100" i="3" s="1"/>
  <c r="C103" i="3"/>
  <c r="D103" i="3" s="1"/>
  <c r="C111" i="3"/>
  <c r="D111" i="3" s="1"/>
  <c r="C116" i="3"/>
  <c r="D116" i="3" s="1"/>
  <c r="C119" i="3"/>
  <c r="D119" i="3" s="1"/>
  <c r="C124" i="3"/>
  <c r="D124" i="3" s="1"/>
  <c r="C127" i="3"/>
  <c r="D127" i="3" s="1"/>
  <c r="C132" i="3"/>
  <c r="D132" i="3" s="1"/>
  <c r="C135" i="3"/>
  <c r="D135" i="3" s="1"/>
  <c r="C140" i="3"/>
  <c r="D140" i="3" s="1"/>
  <c r="C144" i="3"/>
  <c r="D144" i="3" s="1"/>
  <c r="C157" i="3"/>
  <c r="D157" i="3" s="1"/>
  <c r="C168" i="3"/>
  <c r="D168" i="3" s="1"/>
  <c r="C181" i="3"/>
  <c r="D181" i="3" s="1"/>
  <c r="C192" i="3"/>
  <c r="D192" i="3" s="1"/>
  <c r="C42" i="3"/>
  <c r="D42" i="3" s="1"/>
  <c r="C61" i="3"/>
  <c r="D61" i="3" s="1"/>
  <c r="C74" i="3"/>
  <c r="D74" i="3" s="1"/>
  <c r="C85" i="3"/>
  <c r="D85" i="3" s="1"/>
  <c r="C98" i="3"/>
  <c r="D98" i="3" s="1"/>
  <c r="C109" i="3"/>
  <c r="D109" i="3" s="1"/>
  <c r="C125" i="3"/>
  <c r="D125" i="3" s="1"/>
  <c r="C142" i="3"/>
  <c r="D142" i="3" s="1"/>
  <c r="C155" i="3"/>
  <c r="D155" i="3" s="1"/>
  <c r="C166" i="3"/>
  <c r="D166" i="3" s="1"/>
  <c r="C171" i="3"/>
  <c r="D171" i="3" s="1"/>
  <c r="C182" i="3"/>
  <c r="D182" i="3" s="1"/>
  <c r="C190" i="3"/>
  <c r="D190" i="3" s="1"/>
  <c r="C174" i="3"/>
  <c r="D174" i="3" s="1"/>
  <c r="C195" i="3"/>
  <c r="D195" i="3" s="1"/>
  <c r="C187" i="3"/>
  <c r="D187" i="3" s="1"/>
  <c r="C198" i="3"/>
  <c r="D198" i="3" s="1"/>
  <c r="C179" i="3"/>
  <c r="D179" i="3" s="1"/>
  <c r="C22" i="3"/>
  <c r="D22" i="3" s="1"/>
  <c r="C21" i="3"/>
  <c r="D21" i="3" s="1"/>
  <c r="F35" i="1"/>
  <c r="C206" i="3" a="1"/>
  <c r="C206" i="3"/>
  <c r="R3" i="7"/>
  <c r="U51" i="7"/>
  <c r="B34" i="6"/>
  <c r="D11" i="7"/>
  <c r="W51" i="7"/>
  <c r="F17" i="6"/>
  <c r="D9" i="7"/>
  <c r="V51" i="7"/>
  <c r="A22" i="4"/>
  <c r="A21" i="4"/>
  <c r="A29" i="4"/>
  <c r="A28" i="4"/>
  <c r="A27" i="4"/>
  <c r="A26" i="4"/>
  <c r="A25" i="4"/>
  <c r="A24" i="4"/>
  <c r="A23" i="4"/>
  <c r="A20" i="4"/>
  <c r="A19" i="4"/>
  <c r="A18" i="4"/>
  <c r="A17" i="4"/>
  <c r="A16" i="4"/>
  <c r="A15" i="4"/>
  <c r="A14" i="4"/>
  <c r="A13" i="4"/>
  <c r="A12" i="4"/>
  <c r="A11" i="4"/>
  <c r="A10" i="4"/>
  <c r="A9" i="4"/>
  <c r="A8" i="4"/>
  <c r="A7" i="4"/>
  <c r="A6" i="4"/>
  <c r="G3" i="3"/>
  <c r="T3" i="3"/>
  <c r="L23" i="6"/>
  <c r="J23" i="6"/>
  <c r="J22" i="6"/>
  <c r="K22" i="6"/>
  <c r="J21" i="6"/>
  <c r="K21" i="6"/>
  <c r="J20" i="6"/>
  <c r="K20" i="6"/>
  <c r="J14" i="6"/>
  <c r="K14" i="6"/>
  <c r="J13" i="6"/>
  <c r="K13" i="6"/>
  <c r="J12" i="6"/>
  <c r="K12" i="6"/>
  <c r="J8" i="6"/>
  <c r="K8" i="6"/>
  <c r="I8" i="6"/>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H31" i="4"/>
  <c r="G31" i="4"/>
  <c r="F31" i="4"/>
  <c r="L31" i="4"/>
  <c r="E31" i="4"/>
  <c r="L29" i="4"/>
  <c r="L28" i="4"/>
  <c r="L27" i="4"/>
  <c r="L26" i="4"/>
  <c r="L25" i="4"/>
  <c r="L24" i="4"/>
  <c r="L23" i="4"/>
  <c r="L22" i="4"/>
  <c r="L21" i="4"/>
  <c r="L20" i="4"/>
  <c r="L19" i="4"/>
  <c r="L18" i="4"/>
  <c r="L17" i="4"/>
  <c r="L16" i="4"/>
  <c r="L15" i="4"/>
  <c r="L14" i="4"/>
  <c r="L13" i="4"/>
  <c r="L12" i="4"/>
  <c r="L11" i="4"/>
  <c r="L10" i="4"/>
  <c r="L9" i="4"/>
  <c r="L8" i="4"/>
  <c r="L7" i="4"/>
  <c r="C200" i="3"/>
  <c r="D200" i="3" s="1"/>
  <c r="L6" i="4"/>
  <c r="L5" i="4"/>
  <c r="C108" i="3"/>
  <c r="D108" i="3" s="1"/>
  <c r="C34" i="3"/>
  <c r="D34" i="3" s="1"/>
  <c r="G8" i="1"/>
  <c r="E21" i="6" s="1"/>
  <c r="A3" i="1"/>
  <c r="O1" i="6"/>
  <c r="K31" i="4"/>
  <c r="J31" i="4"/>
  <c r="I31" i="4"/>
  <c r="B5" i="20"/>
  <c r="B4" i="20"/>
  <c r="I92" i="8"/>
  <c r="I91" i="8"/>
  <c r="I90" i="8"/>
  <c r="I89" i="8"/>
  <c r="I88" i="8"/>
  <c r="I87" i="8"/>
  <c r="J11" i="6"/>
  <c r="K11" i="6"/>
  <c r="I11" i="6"/>
  <c r="J10" i="6"/>
  <c r="K10" i="6"/>
  <c r="J9" i="6"/>
  <c r="K9" i="6"/>
  <c r="J19" i="6"/>
  <c r="K19" i="6"/>
  <c r="J15" i="6"/>
  <c r="K15" i="6"/>
  <c r="L25" i="6"/>
  <c r="J25" i="6"/>
  <c r="M26" i="6"/>
  <c r="G2" i="1"/>
  <c r="L14" i="6"/>
  <c r="L8" i="6"/>
  <c r="J5" i="6"/>
  <c r="K5" i="6"/>
  <c r="J6" i="6"/>
  <c r="K6" i="6"/>
  <c r="J7" i="6"/>
  <c r="K7" i="6"/>
  <c r="Q3" i="3"/>
  <c r="I3" i="3"/>
  <c r="M3" i="3"/>
  <c r="L19" i="6"/>
  <c r="C30" i="3"/>
  <c r="D30" i="3" s="1"/>
  <c r="C6" i="3"/>
  <c r="D6" i="3" s="1"/>
  <c r="C28" i="3"/>
  <c r="D28" i="3" s="1"/>
  <c r="C12" i="3"/>
  <c r="D12" i="3" s="1"/>
  <c r="C15" i="3"/>
  <c r="D15" i="3" s="1"/>
  <c r="C18" i="3"/>
  <c r="D18" i="3" s="1"/>
  <c r="C16" i="3"/>
  <c r="D16" i="3" s="1"/>
  <c r="C25" i="3"/>
  <c r="D25" i="3" s="1"/>
  <c r="C7" i="3"/>
  <c r="D7" i="3" s="1"/>
  <c r="C4" i="3"/>
  <c r="D4" i="3" s="1"/>
  <c r="C23" i="3"/>
  <c r="D23" i="3" s="1"/>
  <c r="B1" i="20"/>
  <c r="J3" i="3"/>
  <c r="N3" i="3"/>
  <c r="R3" i="3"/>
  <c r="C9" i="3"/>
  <c r="D9" i="3" s="1"/>
  <c r="C3" i="3"/>
  <c r="D3" i="3" s="1"/>
  <c r="C20" i="3"/>
  <c r="D20" i="3" s="1"/>
  <c r="C17" i="3"/>
  <c r="D17" i="3" s="1"/>
  <c r="C27" i="3"/>
  <c r="D27" i="3" s="1"/>
  <c r="K3" i="3"/>
  <c r="O3" i="3"/>
  <c r="S3" i="3"/>
  <c r="C5" i="3"/>
  <c r="D5" i="3" s="1"/>
  <c r="C8" i="3"/>
  <c r="D8" i="3" s="1"/>
  <c r="C26" i="3"/>
  <c r="D26" i="3" s="1"/>
  <c r="C29" i="3"/>
  <c r="D29" i="3" s="1"/>
  <c r="C33" i="3"/>
  <c r="D33" i="3" s="1"/>
  <c r="C13" i="3"/>
  <c r="D13" i="3" s="1"/>
  <c r="C14" i="3"/>
  <c r="D14" i="3" s="1"/>
  <c r="C19" i="3"/>
  <c r="D19" i="3" s="1"/>
  <c r="C31" i="3"/>
  <c r="D31" i="3" s="1"/>
  <c r="C24" i="3"/>
  <c r="D24" i="3" s="1"/>
  <c r="C37" i="3"/>
  <c r="D37" i="3" s="1"/>
  <c r="C35" i="3"/>
  <c r="D35" i="3" s="1"/>
  <c r="C11" i="3"/>
  <c r="D11" i="3" s="1"/>
  <c r="K1" i="8"/>
  <c r="C32" i="3"/>
  <c r="D32" i="3" s="1"/>
  <c r="L1" i="4"/>
  <c r="C36" i="3"/>
  <c r="D36" i="3" s="1"/>
  <c r="C10" i="3"/>
  <c r="D10" i="3" s="1"/>
  <c r="C39" i="3"/>
  <c r="D39" i="3" s="1"/>
  <c r="C38" i="3"/>
  <c r="D38" i="3" s="1"/>
  <c r="A5" i="4"/>
  <c r="H3" i="3"/>
  <c r="L3" i="3"/>
  <c r="P3" i="3"/>
  <c r="A8" i="14"/>
  <c r="A7" i="14" s="1"/>
  <c r="AD54" i="7"/>
  <c r="AD60" i="7"/>
  <c r="AD62" i="7"/>
  <c r="AD64" i="7"/>
  <c r="AD66" i="7"/>
  <c r="AD74" i="7"/>
  <c r="AD76" i="7"/>
  <c r="AD82" i="7"/>
  <c r="AD86" i="7"/>
  <c r="AD88" i="7"/>
  <c r="AD92" i="7"/>
  <c r="AD94" i="7"/>
  <c r="AD96" i="7"/>
  <c r="AD98" i="7"/>
  <c r="AD99" i="7"/>
  <c r="L5" i="6"/>
  <c r="L26" i="6"/>
  <c r="G4" i="3"/>
  <c r="G5" i="3"/>
  <c r="K24" i="6"/>
  <c r="J26" i="6"/>
  <c r="AE83" i="7"/>
  <c r="AE72" i="7"/>
  <c r="AE86" i="7"/>
  <c r="AE54" i="7"/>
  <c r="AE79" i="7"/>
  <c r="AE84" i="7"/>
  <c r="AE76" i="7"/>
  <c r="AE68" i="7"/>
  <c r="AE60" i="7"/>
  <c r="AE52" i="7"/>
  <c r="AE74" i="7"/>
  <c r="AE58" i="7"/>
  <c r="AE64" i="7"/>
  <c r="AE78" i="7"/>
  <c r="G6" i="3"/>
  <c r="G7" i="3"/>
  <c r="H28" i="6"/>
  <c r="K26" i="6"/>
  <c r="G8" i="3"/>
  <c r="AJ46" i="7"/>
  <c r="AI46" i="7"/>
  <c r="AH46" i="7"/>
  <c r="AG46" i="7"/>
  <c r="AC46" i="7"/>
  <c r="AB46" i="7"/>
  <c r="AA46" i="7"/>
  <c r="Z46" i="7"/>
  <c r="Y46" i="7"/>
  <c r="AJ45" i="7"/>
  <c r="AI45" i="7"/>
  <c r="AH45" i="7"/>
  <c r="AG45" i="7"/>
  <c r="AC45" i="7"/>
  <c r="AB45" i="7"/>
  <c r="AA45" i="7"/>
  <c r="Z45" i="7"/>
  <c r="Y45" i="7"/>
  <c r="AJ44" i="7"/>
  <c r="AI44" i="7"/>
  <c r="AH44" i="7"/>
  <c r="AG44" i="7"/>
  <c r="AC44" i="7"/>
  <c r="AB44" i="7"/>
  <c r="AA44" i="7"/>
  <c r="Z44" i="7"/>
  <c r="Y44" i="7"/>
  <c r="AJ43" i="7"/>
  <c r="AI43" i="7"/>
  <c r="AH43" i="7"/>
  <c r="AG43" i="7"/>
  <c r="AC43" i="7"/>
  <c r="AB43" i="7"/>
  <c r="AA43" i="7"/>
  <c r="Z43" i="7"/>
  <c r="Y43" i="7"/>
  <c r="U43" i="7"/>
  <c r="AJ42" i="7"/>
  <c r="AI42" i="7"/>
  <c r="AH42" i="7"/>
  <c r="AG42" i="7"/>
  <c r="AC42" i="7"/>
  <c r="AB42" i="7"/>
  <c r="AA42" i="7"/>
  <c r="Z42" i="7"/>
  <c r="Y42" i="7"/>
  <c r="AJ41" i="7"/>
  <c r="AI41" i="7"/>
  <c r="AH41" i="7"/>
  <c r="AG41" i="7"/>
  <c r="AC41" i="7"/>
  <c r="AB41" i="7"/>
  <c r="AA41" i="7"/>
  <c r="Z41" i="7"/>
  <c r="Y41" i="7"/>
  <c r="AJ40" i="7"/>
  <c r="AI40" i="7"/>
  <c r="AH40" i="7"/>
  <c r="AG40" i="7"/>
  <c r="AC40" i="7"/>
  <c r="AB40" i="7"/>
  <c r="AA40" i="7"/>
  <c r="Z40" i="7"/>
  <c r="Y40" i="7"/>
  <c r="AJ39" i="7"/>
  <c r="AI39" i="7"/>
  <c r="AH39" i="7"/>
  <c r="AG39" i="7"/>
  <c r="AC39" i="7"/>
  <c r="AB39" i="7"/>
  <c r="AA39" i="7"/>
  <c r="Z39" i="7"/>
  <c r="Y39" i="7"/>
  <c r="U39" i="7"/>
  <c r="AJ38" i="7"/>
  <c r="AI38" i="7"/>
  <c r="AH38" i="7"/>
  <c r="AG38" i="7"/>
  <c r="AC38" i="7"/>
  <c r="AB38" i="7"/>
  <c r="AA38" i="7"/>
  <c r="Z38" i="7"/>
  <c r="Y38" i="7"/>
  <c r="AJ37" i="7"/>
  <c r="AI37" i="7"/>
  <c r="AH37" i="7"/>
  <c r="AG37" i="7"/>
  <c r="AC37" i="7"/>
  <c r="AB37" i="7"/>
  <c r="AA37" i="7"/>
  <c r="Z37" i="7"/>
  <c r="Y37" i="7"/>
  <c r="AJ36" i="7"/>
  <c r="AI36" i="7"/>
  <c r="AH36" i="7"/>
  <c r="AG36" i="7"/>
  <c r="AC36" i="7"/>
  <c r="AB36" i="7"/>
  <c r="AA36" i="7"/>
  <c r="Z36" i="7"/>
  <c r="Y36" i="7"/>
  <c r="AJ35" i="7"/>
  <c r="AI35" i="7"/>
  <c r="AH35" i="7"/>
  <c r="AG35" i="7"/>
  <c r="AC35" i="7"/>
  <c r="AB35" i="7"/>
  <c r="AA35" i="7"/>
  <c r="Z35" i="7"/>
  <c r="Y35" i="7"/>
  <c r="U35" i="7"/>
  <c r="AJ34" i="7"/>
  <c r="AI34" i="7"/>
  <c r="AH34" i="7"/>
  <c r="AG34" i="7"/>
  <c r="AC34" i="7"/>
  <c r="AB34" i="7"/>
  <c r="AA34" i="7"/>
  <c r="Z34" i="7"/>
  <c r="Y34" i="7"/>
  <c r="AJ33" i="7"/>
  <c r="AI33" i="7"/>
  <c r="AH33" i="7"/>
  <c r="AG33" i="7"/>
  <c r="AC33" i="7"/>
  <c r="AB33" i="7"/>
  <c r="AA33" i="7"/>
  <c r="Z33" i="7"/>
  <c r="Y33" i="7"/>
  <c r="AJ32" i="7"/>
  <c r="AI32" i="7"/>
  <c r="AH32" i="7"/>
  <c r="AG32" i="7"/>
  <c r="AC32" i="7"/>
  <c r="AB32" i="7"/>
  <c r="AA32" i="7"/>
  <c r="Z32" i="7"/>
  <c r="Y32" i="7"/>
  <c r="AJ31" i="7"/>
  <c r="AI31" i="7"/>
  <c r="AH31" i="7"/>
  <c r="AG31" i="7"/>
  <c r="AC31" i="7"/>
  <c r="AB31" i="7"/>
  <c r="AA31" i="7"/>
  <c r="Z31" i="7"/>
  <c r="Y31" i="7"/>
  <c r="U31" i="7"/>
  <c r="AJ30" i="7"/>
  <c r="AI30" i="7"/>
  <c r="AH30" i="7"/>
  <c r="AG30" i="7"/>
  <c r="AC30" i="7"/>
  <c r="AB30" i="7"/>
  <c r="AA30" i="7"/>
  <c r="Z30" i="7"/>
  <c r="Y30" i="7"/>
  <c r="AJ29" i="7"/>
  <c r="AI29" i="7"/>
  <c r="AH29" i="7"/>
  <c r="AG29" i="7"/>
  <c r="AC29" i="7"/>
  <c r="AB29" i="7"/>
  <c r="AA29" i="7"/>
  <c r="Z29" i="7"/>
  <c r="Y29" i="7"/>
  <c r="AJ28" i="7"/>
  <c r="AI28" i="7"/>
  <c r="AH28" i="7"/>
  <c r="AG28" i="7"/>
  <c r="AC28" i="7"/>
  <c r="AB28" i="7"/>
  <c r="AA28" i="7"/>
  <c r="Z28" i="7"/>
  <c r="Y28" i="7"/>
  <c r="AJ27" i="7"/>
  <c r="AI27" i="7"/>
  <c r="AH27" i="7"/>
  <c r="AG27" i="7"/>
  <c r="AC27" i="7"/>
  <c r="AB27" i="7"/>
  <c r="AA27" i="7"/>
  <c r="Z27" i="7"/>
  <c r="Y27" i="7"/>
  <c r="U27" i="7"/>
  <c r="AJ26" i="7"/>
  <c r="AI26" i="7"/>
  <c r="AH26" i="7"/>
  <c r="AG26" i="7"/>
  <c r="AC26" i="7"/>
  <c r="AB26" i="7"/>
  <c r="AA26" i="7"/>
  <c r="Z26" i="7"/>
  <c r="Y26" i="7"/>
  <c r="AJ25" i="7"/>
  <c r="AI25" i="7"/>
  <c r="AH25" i="7"/>
  <c r="AG25" i="7"/>
  <c r="AC25" i="7"/>
  <c r="AB25" i="7"/>
  <c r="AA25" i="7"/>
  <c r="Z25" i="7"/>
  <c r="Y25" i="7"/>
  <c r="AJ24" i="7"/>
  <c r="AI24" i="7"/>
  <c r="AH24" i="7"/>
  <c r="AG24" i="7"/>
  <c r="AC24" i="7"/>
  <c r="AB24" i="7"/>
  <c r="AA24" i="7"/>
  <c r="Z24" i="7"/>
  <c r="Y24" i="7"/>
  <c r="AJ23" i="7"/>
  <c r="AI23" i="7"/>
  <c r="AH23" i="7"/>
  <c r="AG23" i="7"/>
  <c r="AC23" i="7"/>
  <c r="AB23" i="7"/>
  <c r="AA23" i="7"/>
  <c r="Z23" i="7"/>
  <c r="Y23" i="7"/>
  <c r="U23" i="7"/>
  <c r="AJ22" i="7"/>
  <c r="AI22" i="7"/>
  <c r="AH22" i="7"/>
  <c r="AG22" i="7"/>
  <c r="AC22" i="7"/>
  <c r="AB22" i="7"/>
  <c r="AA22" i="7"/>
  <c r="Z22" i="7"/>
  <c r="Y22" i="7"/>
  <c r="U22" i="7"/>
  <c r="AJ21" i="7"/>
  <c r="AI21" i="7"/>
  <c r="AH21" i="7"/>
  <c r="AG21" i="7"/>
  <c r="AC21" i="7"/>
  <c r="AB21" i="7"/>
  <c r="AA21" i="7"/>
  <c r="Z21" i="7"/>
  <c r="Y21" i="7"/>
  <c r="AJ20" i="7"/>
  <c r="AI20" i="7"/>
  <c r="AH20" i="7"/>
  <c r="AG20" i="7"/>
  <c r="AC20" i="7"/>
  <c r="AB20" i="7"/>
  <c r="AA20" i="7"/>
  <c r="Z20" i="7"/>
  <c r="Y20" i="7"/>
  <c r="AJ19" i="7"/>
  <c r="AI19" i="7"/>
  <c r="AH19" i="7"/>
  <c r="AG19" i="7"/>
  <c r="AC19" i="7"/>
  <c r="AB19" i="7"/>
  <c r="AA19" i="7"/>
  <c r="Z19" i="7"/>
  <c r="Y19" i="7"/>
  <c r="W26" i="7"/>
  <c r="U26" i="7"/>
  <c r="W30" i="7"/>
  <c r="U30" i="7"/>
  <c r="W34" i="7"/>
  <c r="U34" i="7"/>
  <c r="W38" i="7"/>
  <c r="U38" i="7"/>
  <c r="W42" i="7"/>
  <c r="U42" i="7"/>
  <c r="W46" i="7"/>
  <c r="U46" i="7"/>
  <c r="W25" i="7"/>
  <c r="U25" i="7"/>
  <c r="W29" i="7"/>
  <c r="U29" i="7"/>
  <c r="W33" i="7"/>
  <c r="U33" i="7"/>
  <c r="W37" i="7"/>
  <c r="U37" i="7"/>
  <c r="W41" i="7"/>
  <c r="U41" i="7"/>
  <c r="W45" i="7"/>
  <c r="U45" i="7"/>
  <c r="W24" i="7"/>
  <c r="U24" i="7"/>
  <c r="W28" i="7"/>
  <c r="U28" i="7"/>
  <c r="W32" i="7"/>
  <c r="U32" i="7"/>
  <c r="W36" i="7"/>
  <c r="U36" i="7"/>
  <c r="W40" i="7"/>
  <c r="U40" i="7"/>
  <c r="W44" i="7"/>
  <c r="U44" i="7"/>
  <c r="W21" i="7"/>
  <c r="U21" i="7"/>
  <c r="W20" i="7"/>
  <c r="U20" i="7"/>
  <c r="W19" i="7"/>
  <c r="U19" i="7"/>
  <c r="T31" i="7"/>
  <c r="W31" i="7"/>
  <c r="T35" i="7"/>
  <c r="W35" i="7"/>
  <c r="T39" i="7"/>
  <c r="W39" i="7"/>
  <c r="T43" i="7"/>
  <c r="W43" i="7"/>
  <c r="X30" i="7"/>
  <c r="T27" i="7"/>
  <c r="W27" i="7"/>
  <c r="T22" i="7"/>
  <c r="W22" i="7"/>
  <c r="T23" i="7"/>
  <c r="W23" i="7"/>
  <c r="X40" i="7"/>
  <c r="X44" i="7"/>
  <c r="X26" i="7"/>
  <c r="X34" i="7"/>
  <c r="X38" i="7"/>
  <c r="X46" i="7"/>
  <c r="T46" i="7"/>
  <c r="T42" i="7"/>
  <c r="T38" i="7"/>
  <c r="T34" i="7"/>
  <c r="T30" i="7"/>
  <c r="T26" i="7"/>
  <c r="V43" i="7"/>
  <c r="V39" i="7"/>
  <c r="V35" i="7"/>
  <c r="V31" i="7"/>
  <c r="V27" i="7"/>
  <c r="V23" i="7"/>
  <c r="T45" i="7"/>
  <c r="T41" i="7"/>
  <c r="T37" i="7"/>
  <c r="T33" i="7"/>
  <c r="T29" i="7"/>
  <c r="T25" i="7"/>
  <c r="V46" i="7"/>
  <c r="V42" i="7"/>
  <c r="V38" i="7"/>
  <c r="V34" i="7"/>
  <c r="V30" i="7"/>
  <c r="V26" i="7"/>
  <c r="V22" i="7"/>
  <c r="X22" i="7"/>
  <c r="X24" i="7"/>
  <c r="X32" i="7"/>
  <c r="X42" i="7"/>
  <c r="T44" i="7"/>
  <c r="T40" i="7"/>
  <c r="T36" i="7"/>
  <c r="T32" i="7"/>
  <c r="T28" i="7"/>
  <c r="T24" i="7"/>
  <c r="V45" i="7"/>
  <c r="V41" i="7"/>
  <c r="V37" i="7"/>
  <c r="V33" i="7"/>
  <c r="V29" i="7"/>
  <c r="V25" i="7"/>
  <c r="V44" i="7"/>
  <c r="V40" i="7"/>
  <c r="V36" i="7"/>
  <c r="V32" i="7"/>
  <c r="V28" i="7"/>
  <c r="V24" i="7"/>
  <c r="X27" i="7"/>
  <c r="X35" i="7"/>
  <c r="X33" i="7"/>
  <c r="X23" i="7"/>
  <c r="X31" i="7"/>
  <c r="X37" i="7"/>
  <c r="X39" i="7"/>
  <c r="X41" i="7"/>
  <c r="X43" i="7"/>
  <c r="X45" i="7"/>
  <c r="X19" i="7"/>
  <c r="X25" i="7"/>
  <c r="X20" i="7"/>
  <c r="X21" i="7"/>
  <c r="X28" i="7"/>
  <c r="X29" i="7"/>
  <c r="X36" i="7"/>
  <c r="R4" i="7"/>
  <c r="E1" i="10"/>
  <c r="F1" i="14"/>
  <c r="D7" i="7"/>
  <c r="T51" i="7"/>
  <c r="T19" i="7"/>
  <c r="T20" i="7"/>
  <c r="T21" i="7"/>
  <c r="G1" i="2"/>
  <c r="V19" i="7"/>
  <c r="V21" i="7"/>
  <c r="V20" i="7"/>
  <c r="AE61" i="7"/>
  <c r="AE91" i="7"/>
  <c r="AE63" i="7"/>
  <c r="AE67" i="7"/>
  <c r="AE77" i="7"/>
  <c r="AE59" i="7"/>
  <c r="AE65" i="7"/>
  <c r="AE92" i="7"/>
  <c r="AE90" i="7"/>
  <c r="AE100" i="7"/>
  <c r="AE95" i="7"/>
  <c r="AE99" i="7"/>
  <c r="AE75" i="7"/>
  <c r="AE93" i="7"/>
  <c r="AE89" i="7"/>
  <c r="AE80" i="7"/>
  <c r="AE69" i="7"/>
  <c r="AE96" i="7"/>
  <c r="AE66" i="7"/>
  <c r="AE73" i="7"/>
  <c r="AE55" i="7"/>
  <c r="AE87" i="7"/>
  <c r="AE62" i="7"/>
  <c r="AE82" i="7"/>
  <c r="AE98" i="7"/>
  <c r="AE85" i="7"/>
  <c r="AE51" i="7"/>
  <c r="AE94" i="7"/>
  <c r="AE53" i="7"/>
  <c r="AE97" i="7"/>
  <c r="AE56" i="7"/>
  <c r="AE70" i="7"/>
  <c r="AE81" i="7"/>
  <c r="F25" i="7"/>
  <c r="AD25" i="7"/>
  <c r="F19" i="7"/>
  <c r="AD19" i="7" s="1"/>
  <c r="K28" i="6"/>
  <c r="G34" i="7"/>
  <c r="H34" i="7"/>
  <c r="AF34" i="7" s="1"/>
  <c r="G32" i="7"/>
  <c r="AE32" i="7"/>
  <c r="G40" i="7"/>
  <c r="AE40" i="7"/>
  <c r="G21" i="7"/>
  <c r="AE21" i="7"/>
  <c r="F30" i="7"/>
  <c r="AD30" i="7" s="1"/>
  <c r="F38" i="7"/>
  <c r="M38" i="7" s="1"/>
  <c r="F46" i="7"/>
  <c r="AD46" i="7"/>
  <c r="G22" i="7"/>
  <c r="F43" i="7"/>
  <c r="AD43" i="7" s="1"/>
  <c r="F36" i="7"/>
  <c r="AD36" i="7" s="1"/>
  <c r="F27" i="7"/>
  <c r="AD27" i="7" s="1"/>
  <c r="G33" i="7"/>
  <c r="H33" i="7"/>
  <c r="AF33" i="7" s="1"/>
  <c r="G41" i="7"/>
  <c r="H41" i="7"/>
  <c r="AF41" i="7" s="1"/>
  <c r="F20" i="7"/>
  <c r="M20" i="7" s="1"/>
  <c r="G31" i="7"/>
  <c r="AE31" i="7"/>
  <c r="G39" i="7"/>
  <c r="AE39" i="7"/>
  <c r="G20" i="7"/>
  <c r="G19" i="7"/>
  <c r="F33" i="7"/>
  <c r="M33" i="7" s="1"/>
  <c r="F41" i="7"/>
  <c r="AD41" i="7" s="1"/>
  <c r="F23" i="7"/>
  <c r="AD23" i="7" s="1"/>
  <c r="G26" i="7"/>
  <c r="H26" i="7"/>
  <c r="AF26" i="7"/>
  <c r="F39" i="7"/>
  <c r="M39" i="7" s="1"/>
  <c r="F44" i="7"/>
  <c r="M44" i="7" s="1"/>
  <c r="G36" i="7"/>
  <c r="H36" i="7"/>
  <c r="AF36" i="7" s="1"/>
  <c r="G44" i="7"/>
  <c r="H44" i="7"/>
  <c r="AF44" i="7" s="1"/>
  <c r="F26" i="7"/>
  <c r="AD26" i="7" s="1"/>
  <c r="F34" i="7"/>
  <c r="AD34" i="7" s="1"/>
  <c r="F42" i="7"/>
  <c r="F24" i="7"/>
  <c r="AD24" i="7" s="1"/>
  <c r="F35" i="7"/>
  <c r="AD35" i="7" s="1"/>
  <c r="F21" i="7"/>
  <c r="M21" i="7" s="1"/>
  <c r="F22" i="7"/>
  <c r="M22" i="7" s="1"/>
  <c r="G29" i="7"/>
  <c r="H29" i="7"/>
  <c r="AF29" i="7" s="1"/>
  <c r="G37" i="7"/>
  <c r="AE37" i="7"/>
  <c r="G45" i="7"/>
  <c r="H45" i="7"/>
  <c r="AF45" i="7" s="1"/>
  <c r="G27" i="7"/>
  <c r="H27" i="7"/>
  <c r="AF27" i="7" s="1"/>
  <c r="F40" i="7"/>
  <c r="AD40" i="7" s="1"/>
  <c r="G35" i="7"/>
  <c r="H35" i="7"/>
  <c r="AF35" i="7"/>
  <c r="G43" i="7"/>
  <c r="H43" i="7"/>
  <c r="AF43" i="7"/>
  <c r="G24" i="7"/>
  <c r="F29" i="7"/>
  <c r="AD29" i="7" s="1"/>
  <c r="F37" i="7"/>
  <c r="AD37" i="7" s="1"/>
  <c r="F45" i="7"/>
  <c r="AD45" i="7" s="1"/>
  <c r="F28" i="7"/>
  <c r="AD28" i="7" s="1"/>
  <c r="F31" i="7"/>
  <c r="M31" i="7" s="1"/>
  <c r="F32" i="7"/>
  <c r="AD32" i="7" s="1"/>
  <c r="G28" i="7"/>
  <c r="AE28" i="7"/>
  <c r="G30" i="7"/>
  <c r="H30" i="7"/>
  <c r="AF30" i="7"/>
  <c r="G38" i="7"/>
  <c r="H38" i="7"/>
  <c r="AF38" i="7"/>
  <c r="G46" i="7"/>
  <c r="H46" i="7"/>
  <c r="AF46" i="7"/>
  <c r="G23" i="7"/>
  <c r="AE23" i="7"/>
  <c r="G42" i="7"/>
  <c r="H42" i="7"/>
  <c r="AF42" i="7" s="1"/>
  <c r="G25" i="7"/>
  <c r="H25" i="7"/>
  <c r="AF25" i="7" s="1"/>
  <c r="AE19" i="7"/>
  <c r="H24" i="7"/>
  <c r="AF24" i="7" s="1"/>
  <c r="AE24" i="7"/>
  <c r="AD42" i="7"/>
  <c r="M42" i="7"/>
  <c r="AE20" i="7"/>
  <c r="M43" i="7"/>
  <c r="M35" i="7"/>
  <c r="AD38" i="7"/>
  <c r="M24" i="7"/>
  <c r="AE57" i="7"/>
  <c r="AE71" i="7"/>
  <c r="H39" i="7"/>
  <c r="AF39" i="7"/>
  <c r="AE88" i="7"/>
  <c r="AE34" i="7"/>
  <c r="AE41" i="7"/>
  <c r="H19" i="7"/>
  <c r="AF19" i="7" s="1"/>
  <c r="H20" i="7"/>
  <c r="AF20" i="7"/>
  <c r="AE25" i="7"/>
  <c r="AE36" i="7"/>
  <c r="AD44" i="7"/>
  <c r="M46" i="7"/>
  <c r="M25" i="7"/>
  <c r="H22" i="7"/>
  <c r="AF22" i="7" s="1"/>
  <c r="H28" i="7"/>
  <c r="AF28" i="7" s="1"/>
  <c r="H37" i="7"/>
  <c r="AF37" i="7" s="1"/>
  <c r="AE22" i="7"/>
  <c r="AE33" i="7"/>
  <c r="AE30" i="7"/>
  <c r="M23" i="7"/>
  <c r="M28" i="7"/>
  <c r="M34" i="7"/>
  <c r="AE44" i="7"/>
  <c r="AE46" i="7"/>
  <c r="AE35" i="7"/>
  <c r="H40" i="7"/>
  <c r="AF40" i="7" s="1"/>
  <c r="AE45" i="7"/>
  <c r="M40" i="7"/>
  <c r="H31" i="7"/>
  <c r="AF31" i="7"/>
  <c r="AE27" i="7"/>
  <c r="H32" i="7"/>
  <c r="AF32" i="7" s="1"/>
  <c r="AE38" i="7"/>
  <c r="H21" i="7"/>
  <c r="AF21" i="7" s="1"/>
  <c r="AD31" i="7"/>
  <c r="M19" i="7"/>
  <c r="E15" i="6"/>
  <c r="AD22" i="7"/>
  <c r="AE29" i="7"/>
  <c r="AE42" i="7"/>
  <c r="H23" i="7"/>
  <c r="AF23" i="7" s="1"/>
  <c r="AE26" i="7"/>
  <c r="AE43" i="7"/>
  <c r="B7" i="14" l="1"/>
  <c r="B8" i="14"/>
  <c r="D3" i="14"/>
  <c r="M26" i="7"/>
  <c r="M36" i="7"/>
  <c r="M28" i="6"/>
  <c r="O27" i="6" s="1"/>
  <c r="M32" i="7"/>
  <c r="M41" i="7"/>
  <c r="AD33" i="7"/>
  <c r="M45" i="7"/>
  <c r="AD21" i="7"/>
  <c r="M27" i="7"/>
  <c r="AD20" i="7"/>
  <c r="M30" i="7"/>
  <c r="AD39" i="7"/>
  <c r="M37" i="7"/>
  <c r="M29" i="7"/>
  <c r="C201" i="3"/>
  <c r="G10" i="3"/>
  <c r="C40" i="1" s="1"/>
  <c r="A12" i="14" l="1"/>
  <c r="A10" i="14"/>
  <c r="A9" i="14" s="1"/>
  <c r="C41" i="1"/>
  <c r="A11" i="14" l="1"/>
  <c r="A14" i="14"/>
  <c r="B9" i="14"/>
  <c r="B10" i="14"/>
  <c r="A16" i="14" l="1"/>
  <c r="A13" i="14"/>
  <c r="B11" i="14"/>
  <c r="B12" i="14"/>
  <c r="B13" i="14" l="1"/>
  <c r="B14" i="14"/>
  <c r="A15" i="14"/>
  <c r="A18" i="14"/>
  <c r="A17" i="14" l="1"/>
  <c r="A20" i="14"/>
  <c r="B16" i="14"/>
  <c r="B15" i="14"/>
  <c r="A19" i="14" l="1"/>
  <c r="A22" i="14"/>
  <c r="B18" i="14"/>
  <c r="B17" i="14"/>
  <c r="A24" i="14" l="1"/>
  <c r="A21" i="14"/>
  <c r="B20" i="14"/>
  <c r="B19" i="14"/>
  <c r="A23" i="14" l="1"/>
  <c r="A26" i="14"/>
  <c r="B22" i="14"/>
  <c r="B21" i="14"/>
  <c r="A28" i="14" l="1"/>
  <c r="A25" i="14"/>
  <c r="B23" i="14"/>
  <c r="B24" i="14"/>
  <c r="A27" i="14" l="1"/>
  <c r="A30" i="14"/>
  <c r="B26" i="14"/>
  <c r="B25" i="14"/>
  <c r="B27" i="14" l="1"/>
  <c r="B28" i="14"/>
  <c r="A32" i="14"/>
  <c r="A29" i="14"/>
  <c r="B29" i="14" l="1"/>
  <c r="B30" i="14"/>
  <c r="A31" i="14"/>
  <c r="A34" i="14"/>
  <c r="B31" i="14" l="1"/>
  <c r="B32" i="14"/>
  <c r="A36" i="14"/>
  <c r="A33" i="14"/>
  <c r="B34" i="14" l="1"/>
  <c r="B33" i="14"/>
  <c r="A35" i="14"/>
  <c r="A38" i="14"/>
  <c r="B35" i="14" l="1"/>
  <c r="B36" i="14"/>
  <c r="A40" i="14"/>
  <c r="A37" i="14"/>
  <c r="B38" i="14" l="1"/>
  <c r="B37" i="14"/>
  <c r="A39" i="14"/>
  <c r="A42" i="14"/>
  <c r="A44" i="14" l="1"/>
  <c r="A41" i="14"/>
  <c r="B40" i="14"/>
  <c r="B39" i="14"/>
  <c r="B41" i="14" l="1"/>
  <c r="B42" i="14"/>
  <c r="A43" i="14"/>
  <c r="A46" i="14"/>
  <c r="A45" i="14" l="1"/>
  <c r="A48" i="14"/>
  <c r="B44" i="14"/>
  <c r="B43" i="14"/>
  <c r="A50" i="14" l="1"/>
  <c r="A47" i="14"/>
  <c r="B46" i="14"/>
  <c r="B45" i="14"/>
  <c r="B47" i="14" l="1"/>
  <c r="B4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鎌船 明子</author>
  </authors>
  <commentList>
    <comment ref="C13" authorId="0" shapeId="0" xr:uid="{35A85C02-1051-4D97-9692-49AA84151E07}">
      <text>
        <r>
          <rPr>
            <sz val="10"/>
            <color indexed="81"/>
            <rFont val="Meiryo UI"/>
            <family val="3"/>
            <charset val="128"/>
          </rPr>
          <t>　採択後、確定時に募集要項の要件を再度ご確認いただき、
　来日要件を満たしていれば「✔」を選択してください。</t>
        </r>
      </text>
    </comment>
    <comment ref="C18" authorId="0" shapeId="0" xr:uid="{857625D0-D59B-44AC-BA62-50156CE9C926}">
      <text>
        <r>
          <rPr>
            <b/>
            <sz val="9"/>
            <color indexed="81"/>
            <rFont val="Meiryo UI"/>
            <family val="3"/>
            <charset val="128"/>
          </rPr>
          <t>フォントは中国語表記用の「SimSun」で設定していますが、漢字以外の文字を入力すると自動で「MSPゴシック」等に変換されてしまう場合があります。表記がおかしい場合はフォントを修正してください。</t>
        </r>
      </text>
    </comment>
    <comment ref="C49" authorId="0" shapeId="0" xr:uid="{F0DE65EC-9D1E-4452-B1AA-84155A8E2596}">
      <text>
        <r>
          <rPr>
            <b/>
            <sz val="9"/>
            <color indexed="81"/>
            <rFont val="Meiryo UI"/>
            <family val="3"/>
            <charset val="128"/>
          </rPr>
          <t>フォントは中国語表記用の「SimSun」で設定していますが、漢字以外の文字を入力すると自動で「MSPゴシック」等に変換されてしまう場合があります。表記がおかしい場合はフォントを修正してください。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<sst xmlns="http://schemas.openxmlformats.org/spreadsheetml/2006/main" count="1865" uniqueCount="634">
  <si>
    <t>基本情報</t>
    <rPh sb="0" eb="2">
      <t>キホン</t>
    </rPh>
    <rPh sb="2" eb="4">
      <t>ジョウホウ</t>
    </rPh>
    <phoneticPr fontId="11"/>
  </si>
  <si>
    <t>受付番号</t>
    <rPh sb="0" eb="2">
      <t>ウケツケ</t>
    </rPh>
    <rPh sb="2" eb="4">
      <t>バンゴウ</t>
    </rPh>
    <phoneticPr fontId="11"/>
  </si>
  <si>
    <t>所属</t>
    <rPh sb="0" eb="2">
      <t>ショゾク</t>
    </rPh>
    <phoneticPr fontId="11"/>
  </si>
  <si>
    <t>役職</t>
    <rPh sb="0" eb="2">
      <t>ヤクショク</t>
    </rPh>
    <phoneticPr fontId="11"/>
  </si>
  <si>
    <t>氏名</t>
    <rPh sb="0" eb="2">
      <t>シメイ</t>
    </rPh>
    <phoneticPr fontId="11"/>
  </si>
  <si>
    <t>郵便番号</t>
    <rPh sb="0" eb="2">
      <t>ユウビン</t>
    </rPh>
    <rPh sb="2" eb="4">
      <t>バンゴウ</t>
    </rPh>
    <phoneticPr fontId="11"/>
  </si>
  <si>
    <t>住所</t>
    <rPh sb="0" eb="2">
      <t>ジュウショ</t>
    </rPh>
    <phoneticPr fontId="11"/>
  </si>
  <si>
    <t>電話</t>
    <rPh sb="0" eb="2">
      <t>デンワ</t>
    </rPh>
    <phoneticPr fontId="11"/>
  </si>
  <si>
    <t>国名・地域名</t>
    <rPh sb="0" eb="1">
      <t>クニ</t>
    </rPh>
    <rPh sb="1" eb="2">
      <t>メイ</t>
    </rPh>
    <rPh sb="3" eb="6">
      <t>チイキメイ</t>
    </rPh>
    <phoneticPr fontId="11"/>
  </si>
  <si>
    <t>機関名</t>
    <rPh sb="0" eb="3">
      <t>キカンメイ</t>
    </rPh>
    <phoneticPr fontId="11"/>
  </si>
  <si>
    <t>日本語</t>
    <rPh sb="0" eb="3">
      <t>ニホンゴ</t>
    </rPh>
    <phoneticPr fontId="11"/>
  </si>
  <si>
    <t>英語</t>
    <rPh sb="0" eb="2">
      <t>エイゴ</t>
    </rPh>
    <phoneticPr fontId="11"/>
  </si>
  <si>
    <t>高校生</t>
    <rPh sb="0" eb="3">
      <t>コウコウセイ</t>
    </rPh>
    <phoneticPr fontId="11"/>
  </si>
  <si>
    <t>大学生</t>
    <rPh sb="0" eb="3">
      <t>ダイガクセイ</t>
    </rPh>
    <phoneticPr fontId="11"/>
  </si>
  <si>
    <t>大学院生</t>
    <rPh sb="0" eb="4">
      <t>ダイガクインセイ</t>
    </rPh>
    <phoneticPr fontId="11"/>
  </si>
  <si>
    <t>ポスドク</t>
    <phoneticPr fontId="11"/>
  </si>
  <si>
    <t>教員</t>
    <rPh sb="0" eb="2">
      <t>キョウイン</t>
    </rPh>
    <phoneticPr fontId="11"/>
  </si>
  <si>
    <t>研究者</t>
    <rPh sb="0" eb="3">
      <t>ケンキュウシャ</t>
    </rPh>
    <phoneticPr fontId="11"/>
  </si>
  <si>
    <t>その他</t>
    <rPh sb="2" eb="3">
      <t>タ</t>
    </rPh>
    <phoneticPr fontId="11"/>
  </si>
  <si>
    <t>合計</t>
    <rPh sb="0" eb="2">
      <t>ゴウケイ</t>
    </rPh>
    <phoneticPr fontId="11"/>
  </si>
  <si>
    <t>マレーシア</t>
  </si>
  <si>
    <t>ソロモン諸島</t>
  </si>
  <si>
    <t>トルクメニスタン</t>
  </si>
  <si>
    <t>※選択してください</t>
    <rPh sb="1" eb="3">
      <t>センタク</t>
    </rPh>
    <phoneticPr fontId="19"/>
  </si>
  <si>
    <t>３）招へい者</t>
    <rPh sb="2" eb="3">
      <t>ショウ</t>
    </rPh>
    <rPh sb="5" eb="6">
      <t>シャ</t>
    </rPh>
    <phoneticPr fontId="11"/>
  </si>
  <si>
    <t>宿泊先</t>
    <rPh sb="0" eb="2">
      <t>シュクハク</t>
    </rPh>
    <rPh sb="2" eb="3">
      <t>サキ</t>
    </rPh>
    <phoneticPr fontId="11"/>
  </si>
  <si>
    <t>種別</t>
    <rPh sb="0" eb="2">
      <t>シュベツ</t>
    </rPh>
    <phoneticPr fontId="11"/>
  </si>
  <si>
    <t>単価</t>
    <rPh sb="0" eb="2">
      <t>タンカ</t>
    </rPh>
    <phoneticPr fontId="11"/>
  </si>
  <si>
    <t>数量</t>
    <rPh sb="0" eb="2">
      <t>スウリョウ</t>
    </rPh>
    <phoneticPr fontId="11"/>
  </si>
  <si>
    <t>単位</t>
    <rPh sb="0" eb="2">
      <t>タンイ</t>
    </rPh>
    <phoneticPr fontId="11"/>
  </si>
  <si>
    <t>予算総額</t>
    <rPh sb="0" eb="2">
      <t>ヨサン</t>
    </rPh>
    <rPh sb="2" eb="4">
      <t>ソウガク</t>
    </rPh>
    <phoneticPr fontId="11"/>
  </si>
  <si>
    <t>国際航空券費</t>
    <phoneticPr fontId="11"/>
  </si>
  <si>
    <t>国外滞在費（宿泊費・食費）</t>
    <phoneticPr fontId="11"/>
  </si>
  <si>
    <t>査証手数料</t>
    <phoneticPr fontId="11"/>
  </si>
  <si>
    <t>人</t>
    <rPh sb="0" eb="1">
      <t>ヒト</t>
    </rPh>
    <phoneticPr fontId="11"/>
  </si>
  <si>
    <t>人×泊</t>
    <rPh sb="0" eb="1">
      <t>ヒト</t>
    </rPh>
    <rPh sb="2" eb="3">
      <t>ハク</t>
    </rPh>
    <phoneticPr fontId="11"/>
  </si>
  <si>
    <t>JST支援金</t>
    <rPh sb="3" eb="6">
      <t>シエンキン</t>
    </rPh>
    <phoneticPr fontId="11"/>
  </si>
  <si>
    <t>分担金</t>
    <rPh sb="0" eb="3">
      <t>ブンタンキン</t>
    </rPh>
    <phoneticPr fontId="11"/>
  </si>
  <si>
    <t>直接経費</t>
    <rPh sb="0" eb="2">
      <t>チョクセツ</t>
    </rPh>
    <rPh sb="2" eb="4">
      <t>ケイヒ</t>
    </rPh>
    <phoneticPr fontId="11"/>
  </si>
  <si>
    <t>渡航費合計</t>
    <rPh sb="0" eb="3">
      <t>トコウヒ</t>
    </rPh>
    <rPh sb="3" eb="5">
      <t>ゴウケイ</t>
    </rPh>
    <phoneticPr fontId="11"/>
  </si>
  <si>
    <t>国内旅費</t>
    <rPh sb="0" eb="2">
      <t>コクナイ</t>
    </rPh>
    <rPh sb="2" eb="4">
      <t>リョヒ</t>
    </rPh>
    <phoneticPr fontId="11"/>
  </si>
  <si>
    <t>謝金</t>
    <rPh sb="0" eb="2">
      <t>シャキン</t>
    </rPh>
    <phoneticPr fontId="11"/>
  </si>
  <si>
    <t>通訳者</t>
    <rPh sb="0" eb="3">
      <t>ツウヤクシャ</t>
    </rPh>
    <phoneticPr fontId="11"/>
  </si>
  <si>
    <t>講師・講演者</t>
    <rPh sb="0" eb="2">
      <t>コウシ</t>
    </rPh>
    <rPh sb="3" eb="6">
      <t>コウエンシャ</t>
    </rPh>
    <phoneticPr fontId="11"/>
  </si>
  <si>
    <t>ホームステイ謝金</t>
    <rPh sb="6" eb="8">
      <t>シャキン</t>
    </rPh>
    <phoneticPr fontId="11"/>
  </si>
  <si>
    <t>JST支援金（直接経費）計</t>
    <rPh sb="3" eb="6">
      <t>シエンキン</t>
    </rPh>
    <rPh sb="7" eb="9">
      <t>チョクセツ</t>
    </rPh>
    <rPh sb="9" eb="11">
      <t>ケイヒ</t>
    </rPh>
    <rPh sb="12" eb="13">
      <t>ケイ</t>
    </rPh>
    <phoneticPr fontId="11"/>
  </si>
  <si>
    <t>総計</t>
    <rPh sb="0" eb="2">
      <t>ソウケイ</t>
    </rPh>
    <phoneticPr fontId="11"/>
  </si>
  <si>
    <t>人×日</t>
    <rPh sb="0" eb="1">
      <t>ニン</t>
    </rPh>
    <rPh sb="2" eb="3">
      <t>ニチ</t>
    </rPh>
    <phoneticPr fontId="27"/>
  </si>
  <si>
    <t>人</t>
    <rPh sb="0" eb="1">
      <t>ニン</t>
    </rPh>
    <phoneticPr fontId="27"/>
  </si>
  <si>
    <t>人×時間</t>
    <rPh sb="0" eb="1">
      <t>ニン</t>
    </rPh>
    <rPh sb="2" eb="4">
      <t>ジカン</t>
    </rPh>
    <phoneticPr fontId="27"/>
  </si>
  <si>
    <t>人</t>
    <rPh sb="0" eb="1">
      <t>ニン</t>
    </rPh>
    <phoneticPr fontId="11"/>
  </si>
  <si>
    <t>見学料</t>
    <rPh sb="0" eb="3">
      <t>ケンガクリョウ</t>
    </rPh>
    <phoneticPr fontId="11"/>
  </si>
  <si>
    <t>枝番</t>
    <rPh sb="0" eb="2">
      <t>エダバン</t>
    </rPh>
    <phoneticPr fontId="11"/>
  </si>
  <si>
    <t>漢字</t>
    <rPh sb="0" eb="2">
      <t>カンジ</t>
    </rPh>
    <phoneticPr fontId="11"/>
  </si>
  <si>
    <t>性別</t>
    <rPh sb="0" eb="2">
      <t>セイベツ</t>
    </rPh>
    <phoneticPr fontId="11"/>
  </si>
  <si>
    <t>国籍</t>
    <rPh sb="0" eb="2">
      <t>コクセキ</t>
    </rPh>
    <phoneticPr fontId="11"/>
  </si>
  <si>
    <t>属性</t>
    <rPh sb="0" eb="2">
      <t>ゾクセイ</t>
    </rPh>
    <phoneticPr fontId="11"/>
  </si>
  <si>
    <t>氏　名</t>
    <rPh sb="0" eb="1">
      <t>シ</t>
    </rPh>
    <rPh sb="2" eb="3">
      <t>ナ</t>
    </rPh>
    <phoneticPr fontId="11"/>
  </si>
  <si>
    <t>TA・学生アルバイト</t>
    <rPh sb="3" eb="5">
      <t>ガクセイ</t>
    </rPh>
    <phoneticPr fontId="11"/>
  </si>
  <si>
    <t>費目</t>
    <rPh sb="0" eb="2">
      <t>ヒモク</t>
    </rPh>
    <phoneticPr fontId="11"/>
  </si>
  <si>
    <t>単価</t>
    <rPh sb="0" eb="2">
      <t>タンカ</t>
    </rPh>
    <phoneticPr fontId="11"/>
  </si>
  <si>
    <t>数量</t>
    <rPh sb="0" eb="2">
      <t>スウリョウ</t>
    </rPh>
    <phoneticPr fontId="11"/>
  </si>
  <si>
    <t>単位</t>
    <rPh sb="0" eb="2">
      <t>タンイ</t>
    </rPh>
    <phoneticPr fontId="11"/>
  </si>
  <si>
    <t>予算総額</t>
    <rPh sb="0" eb="2">
      <t>ヨサン</t>
    </rPh>
    <rPh sb="2" eb="4">
      <t>ソウガク</t>
    </rPh>
    <phoneticPr fontId="11"/>
  </si>
  <si>
    <r>
      <t>人×</t>
    </r>
    <r>
      <rPr>
        <sz val="8"/>
        <rFont val="Meiryo UI"/>
        <family val="3"/>
        <charset val="128"/>
      </rPr>
      <t>泊</t>
    </r>
    <rPh sb="0" eb="1">
      <t>ニン</t>
    </rPh>
    <rPh sb="2" eb="3">
      <t>ハク</t>
    </rPh>
    <phoneticPr fontId="27"/>
  </si>
  <si>
    <t>JST支援金
各費目合計</t>
    <rPh sb="3" eb="6">
      <t>シエンキン</t>
    </rPh>
    <rPh sb="7" eb="8">
      <t>カク</t>
    </rPh>
    <rPh sb="8" eb="10">
      <t>ヒモク</t>
    </rPh>
    <rPh sb="10" eb="12">
      <t>ゴウケイ</t>
    </rPh>
    <phoneticPr fontId="11"/>
  </si>
  <si>
    <t>(日本語)</t>
    <rPh sb="1" eb="4">
      <t>ニホンゴ</t>
    </rPh>
    <phoneticPr fontId="11"/>
  </si>
  <si>
    <t>日本出国日</t>
    <rPh sb="0" eb="2">
      <t>ニホン</t>
    </rPh>
    <rPh sb="2" eb="4">
      <t>シュッコク</t>
    </rPh>
    <rPh sb="4" eb="5">
      <t>ビ</t>
    </rPh>
    <phoneticPr fontId="11"/>
  </si>
  <si>
    <t>※注意事項</t>
    <rPh sb="1" eb="3">
      <t>チュウイ</t>
    </rPh>
    <rPh sb="3" eb="5">
      <t>ジコウ</t>
    </rPh>
    <phoneticPr fontId="11"/>
  </si>
  <si>
    <t>（国別渡航費内訳）</t>
    <rPh sb="1" eb="3">
      <t>クニベツ</t>
    </rPh>
    <rPh sb="3" eb="6">
      <t>トコウヒ</t>
    </rPh>
    <rPh sb="6" eb="8">
      <t>ウチワケ</t>
    </rPh>
    <phoneticPr fontId="11"/>
  </si>
  <si>
    <t>国別渡航費</t>
    <rPh sb="0" eb="2">
      <t>クニベツ</t>
    </rPh>
    <rPh sb="2" eb="5">
      <t>トコウヒ</t>
    </rPh>
    <phoneticPr fontId="11"/>
  </si>
  <si>
    <t>国外滞在費（宿泊費・食費）：</t>
    <phoneticPr fontId="11"/>
  </si>
  <si>
    <t>査証手数料：</t>
    <phoneticPr fontId="11"/>
  </si>
  <si>
    <r>
      <t>送出し機関名</t>
    </r>
    <r>
      <rPr>
        <sz val="7.5"/>
        <color theme="1"/>
        <rFont val="Meiryo UI"/>
        <family val="3"/>
        <charset val="128"/>
      </rPr>
      <t xml:space="preserve">
（日本語）</t>
    </r>
    <rPh sb="0" eb="1">
      <t>オク</t>
    </rPh>
    <rPh sb="1" eb="2">
      <t>ダ</t>
    </rPh>
    <rPh sb="3" eb="6">
      <t>キカンメイ</t>
    </rPh>
    <rPh sb="8" eb="11">
      <t>ニホンゴ</t>
    </rPh>
    <phoneticPr fontId="11"/>
  </si>
  <si>
    <t>変更理由</t>
    <rPh sb="0" eb="2">
      <t>ヘンコウ</t>
    </rPh>
    <rPh sb="2" eb="4">
      <t>リユウ</t>
    </rPh>
    <phoneticPr fontId="11"/>
  </si>
  <si>
    <t>招へい者人数の変更</t>
    <rPh sb="0" eb="1">
      <t>ショウ</t>
    </rPh>
    <rPh sb="3" eb="4">
      <t>シャ</t>
    </rPh>
    <rPh sb="4" eb="6">
      <t>ニンズウ</t>
    </rPh>
    <rPh sb="7" eb="9">
      <t>ヘンコウ</t>
    </rPh>
    <phoneticPr fontId="11"/>
  </si>
  <si>
    <t>受入れ機関名（日本語）</t>
    <rPh sb="0" eb="2">
      <t>ウケイレ</t>
    </rPh>
    <rPh sb="3" eb="5">
      <t>キカン</t>
    </rPh>
    <rPh sb="5" eb="6">
      <t>メイ</t>
    </rPh>
    <rPh sb="7" eb="10">
      <t>ニホンゴ</t>
    </rPh>
    <phoneticPr fontId="11"/>
  </si>
  <si>
    <t>宿泊費</t>
    <phoneticPr fontId="11"/>
  </si>
  <si>
    <t>国内日当(食費)</t>
    <phoneticPr fontId="11"/>
  </si>
  <si>
    <t>受入れ機関の変更【※】</t>
    <phoneticPr fontId="11"/>
  </si>
  <si>
    <t>実施主担当者の変更【※】</t>
    <phoneticPr fontId="11"/>
  </si>
  <si>
    <t>交流のテーマ、目的・趣旨の変更【※】</t>
    <phoneticPr fontId="11"/>
  </si>
  <si>
    <t>送出し機関の追加【※】</t>
    <phoneticPr fontId="11"/>
  </si>
  <si>
    <t>招へい者の属性変更</t>
    <rPh sb="0" eb="1">
      <t>ショウ</t>
    </rPh>
    <rPh sb="3" eb="4">
      <t>シャ</t>
    </rPh>
    <rPh sb="5" eb="7">
      <t>ゾクセイ</t>
    </rPh>
    <rPh sb="7" eb="9">
      <t>ヘンコウ</t>
    </rPh>
    <phoneticPr fontId="11"/>
  </si>
  <si>
    <t>送出し機関の変更・削除</t>
    <rPh sb="6" eb="8">
      <t>ヘンコウ</t>
    </rPh>
    <rPh sb="9" eb="11">
      <t>サクジョ</t>
    </rPh>
    <phoneticPr fontId="11"/>
  </si>
  <si>
    <t>プログラム内容の変更（追加・削除）</t>
    <rPh sb="5" eb="7">
      <t>ナイヨウ</t>
    </rPh>
    <rPh sb="8" eb="10">
      <t>ヘンコウ</t>
    </rPh>
    <rPh sb="11" eb="13">
      <t>ツイカ</t>
    </rPh>
    <rPh sb="14" eb="16">
      <t>サクジョ</t>
    </rPh>
    <phoneticPr fontId="11"/>
  </si>
  <si>
    <t>実施責任者（契約者）の変更</t>
    <rPh sb="0" eb="2">
      <t>ジッシ</t>
    </rPh>
    <rPh sb="2" eb="5">
      <t>セキニンシャ</t>
    </rPh>
    <rPh sb="6" eb="8">
      <t>ケイヤク</t>
    </rPh>
    <rPh sb="8" eb="9">
      <t>シャ</t>
    </rPh>
    <rPh sb="11" eb="13">
      <t>ヘンコウ</t>
    </rPh>
    <phoneticPr fontId="11"/>
  </si>
  <si>
    <t>変更内容</t>
    <rPh sb="0" eb="2">
      <t>ヘンコウ</t>
    </rPh>
    <rPh sb="2" eb="4">
      <t>ナイヨウ</t>
    </rPh>
    <phoneticPr fontId="11"/>
  </si>
  <si>
    <t>申請年月日</t>
    <rPh sb="0" eb="2">
      <t>シンセイ</t>
    </rPh>
    <rPh sb="2" eb="5">
      <t>ネンガッピ</t>
    </rPh>
    <phoneticPr fontId="11"/>
  </si>
  <si>
    <t>変更が業務計画に及ぼす
影響および効果</t>
    <rPh sb="0" eb="2">
      <t>ヘンコウ</t>
    </rPh>
    <rPh sb="3" eb="5">
      <t>ギョウム</t>
    </rPh>
    <rPh sb="5" eb="7">
      <t>ケイカク</t>
    </rPh>
    <rPh sb="8" eb="9">
      <t>オヨ</t>
    </rPh>
    <rPh sb="12" eb="14">
      <t>エイキョウ</t>
    </rPh>
    <rPh sb="17" eb="19">
      <t>コウカ</t>
    </rPh>
    <phoneticPr fontId="11"/>
  </si>
  <si>
    <t>実施場所</t>
    <rPh sb="0" eb="2">
      <t>ジッシ</t>
    </rPh>
    <rPh sb="2" eb="4">
      <t>バショ</t>
    </rPh>
    <phoneticPr fontId="11"/>
  </si>
  <si>
    <t>受入れの準備状況、体制</t>
    <phoneticPr fontId="11"/>
  </si>
  <si>
    <t>送出し機関名</t>
    <rPh sb="0" eb="2">
      <t>オクリダ</t>
    </rPh>
    <rPh sb="3" eb="5">
      <t>キカン</t>
    </rPh>
    <rPh sb="5" eb="6">
      <t>メイ</t>
    </rPh>
    <phoneticPr fontId="11"/>
  </si>
  <si>
    <t>流用制限を超える負担対象費用の変更【※】</t>
    <rPh sb="0" eb="2">
      <t>リュウヨウ</t>
    </rPh>
    <rPh sb="2" eb="4">
      <t>セイゲン</t>
    </rPh>
    <rPh sb="5" eb="6">
      <t>コ</t>
    </rPh>
    <rPh sb="8" eb="10">
      <t>フタン</t>
    </rPh>
    <rPh sb="10" eb="12">
      <t>タイショウ</t>
    </rPh>
    <rPh sb="12" eb="14">
      <t>ヒヨウ</t>
    </rPh>
    <rPh sb="15" eb="17">
      <t>ヘンコウ</t>
    </rPh>
    <phoneticPr fontId="11"/>
  </si>
  <si>
    <t>＜変更内容種別一覧＞</t>
    <rPh sb="1" eb="3">
      <t>ヘンコウ</t>
    </rPh>
    <rPh sb="3" eb="5">
      <t>ナイヨウ</t>
    </rPh>
    <rPh sb="5" eb="7">
      <t>シュベツ</t>
    </rPh>
    <rPh sb="7" eb="9">
      <t>イチラン</t>
    </rPh>
    <phoneticPr fontId="11"/>
  </si>
  <si>
    <t>＜国名＞</t>
    <rPh sb="1" eb="2">
      <t>クニ</t>
    </rPh>
    <rPh sb="2" eb="3">
      <t>メイ</t>
    </rPh>
    <phoneticPr fontId="11"/>
  </si>
  <si>
    <t xml:space="preserve">
</t>
    <phoneticPr fontId="11"/>
  </si>
  <si>
    <r>
      <t xml:space="preserve">使途など
</t>
    </r>
    <r>
      <rPr>
        <sz val="7.5"/>
        <color theme="1"/>
        <rFont val="Meiryo UI"/>
        <family val="3"/>
        <charset val="128"/>
      </rPr>
      <t>＊金額内訳は本欄には記入しない</t>
    </r>
    <phoneticPr fontId="11"/>
  </si>
  <si>
    <r>
      <t xml:space="preserve">使途など
</t>
    </r>
    <r>
      <rPr>
        <sz val="8"/>
        <color theme="1"/>
        <rFont val="Meiryo UI"/>
        <family val="3"/>
        <charset val="128"/>
      </rPr>
      <t>＊金額内訳は本欄には記入しない</t>
    </r>
    <rPh sb="0" eb="2">
      <t>シト</t>
    </rPh>
    <phoneticPr fontId="11"/>
  </si>
  <si>
    <t xml:space="preserve">
</t>
    <phoneticPr fontId="11"/>
  </si>
  <si>
    <t xml:space="preserve">渡航費を除く直接経費: </t>
    <rPh sb="9" eb="10">
      <t>ヒ</t>
    </rPh>
    <phoneticPr fontId="11"/>
  </si>
  <si>
    <t>備考</t>
    <rPh sb="0" eb="2">
      <t>ビコウ</t>
    </rPh>
    <phoneticPr fontId="11"/>
  </si>
  <si>
    <t>引率者</t>
    <phoneticPr fontId="11"/>
  </si>
  <si>
    <t>来日時
の年齢</t>
    <phoneticPr fontId="11"/>
  </si>
  <si>
    <t>送出し国</t>
    <rPh sb="0" eb="2">
      <t>オクリダ</t>
    </rPh>
    <rPh sb="3" eb="4">
      <t>コク</t>
    </rPh>
    <phoneticPr fontId="11"/>
  </si>
  <si>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11"/>
  </si>
  <si>
    <t>人数</t>
    <rPh sb="0" eb="2">
      <t>ニンズウ</t>
    </rPh>
    <phoneticPr fontId="11"/>
  </si>
  <si>
    <t>表示</t>
    <rPh sb="0" eb="2">
      <t>ヒョウジ</t>
    </rPh>
    <phoneticPr fontId="11"/>
  </si>
  <si>
    <t>受付番号・コース名</t>
    <rPh sb="0" eb="2">
      <t>ウケツケ</t>
    </rPh>
    <rPh sb="2" eb="4">
      <t>バンゴウ</t>
    </rPh>
    <rPh sb="8" eb="9">
      <t>メイ</t>
    </rPh>
    <phoneticPr fontId="11"/>
  </si>
  <si>
    <r>
      <t>変更内容種別</t>
    </r>
    <r>
      <rPr>
        <sz val="8"/>
        <color theme="1"/>
        <rFont val="Meiryo UI"/>
        <family val="3"/>
        <charset val="128"/>
      </rPr>
      <t xml:space="preserve">
</t>
    </r>
    <r>
      <rPr>
        <sz val="8"/>
        <color rgb="FFFF0000"/>
        <rFont val="Meiryo UI"/>
        <family val="3"/>
        <charset val="128"/>
      </rPr>
      <t>【※】は変更承認申請書も提出すること</t>
    </r>
    <rPh sb="0" eb="2">
      <t>ヘンコウ</t>
    </rPh>
    <rPh sb="2" eb="4">
      <t>ナイヨウ</t>
    </rPh>
    <rPh sb="4" eb="6">
      <t>シュベツ</t>
    </rPh>
    <rPh sb="11" eb="13">
      <t>ヘンコウ</t>
    </rPh>
    <rPh sb="13" eb="15">
      <t>ショウニン</t>
    </rPh>
    <rPh sb="15" eb="18">
      <t>シンセイショ</t>
    </rPh>
    <rPh sb="19" eb="21">
      <t>テイシュツ</t>
    </rPh>
    <phoneticPr fontId="11"/>
  </si>
  <si>
    <t>４）受入れ体制</t>
    <rPh sb="2" eb="4">
      <t>ウケイレ</t>
    </rPh>
    <rPh sb="5" eb="7">
      <t>タイセイ</t>
    </rPh>
    <phoneticPr fontId="11"/>
  </si>
  <si>
    <t>受入れ総人数:</t>
    <rPh sb="0" eb="2">
      <t>ウケイレ</t>
    </rPh>
    <rPh sb="3" eb="6">
      <t>ソウニンズウ</t>
    </rPh>
    <phoneticPr fontId="11"/>
  </si>
  <si>
    <t>受入れ総日数:</t>
    <phoneticPr fontId="11"/>
  </si>
  <si>
    <t>E-mail</t>
    <phoneticPr fontId="11"/>
  </si>
  <si>
    <t>※選択してください</t>
    <phoneticPr fontId="11"/>
  </si>
  <si>
    <t>科学技術全般</t>
    <phoneticPr fontId="11"/>
  </si>
  <si>
    <t>交流計画のテーマ</t>
    <phoneticPr fontId="11"/>
  </si>
  <si>
    <r>
      <t>＊</t>
    </r>
    <r>
      <rPr>
        <sz val="9"/>
        <color rgb="FFFF0000"/>
        <rFont val="Meiryo UI"/>
        <family val="3"/>
        <charset val="128"/>
      </rPr>
      <t>エコノミークラス</t>
    </r>
    <r>
      <rPr>
        <sz val="9"/>
        <rFont val="Meiryo UI"/>
        <family val="3"/>
        <charset val="128"/>
      </rPr>
      <t>に限る</t>
    </r>
    <phoneticPr fontId="11"/>
  </si>
  <si>
    <t>一式</t>
    <rPh sb="1" eb="2">
      <t>シキ</t>
    </rPh>
    <phoneticPr fontId="27"/>
  </si>
  <si>
    <t>-</t>
    <phoneticPr fontId="11"/>
  </si>
  <si>
    <t>(連絡担当者　役職名)</t>
    <rPh sb="1" eb="3">
      <t>レンラク</t>
    </rPh>
    <rPh sb="3" eb="6">
      <t>タントウシャ</t>
    </rPh>
    <rPh sb="7" eb="9">
      <t>ヤクショク</t>
    </rPh>
    <rPh sb="9" eb="10">
      <t>メイ</t>
    </rPh>
    <phoneticPr fontId="11"/>
  </si>
  <si>
    <t>(連絡担当者　氏名)</t>
    <rPh sb="1" eb="3">
      <t>レンラク</t>
    </rPh>
    <rPh sb="3" eb="6">
      <t>タントウシャ</t>
    </rPh>
    <rPh sb="7" eb="9">
      <t>シメイ</t>
    </rPh>
    <phoneticPr fontId="11"/>
  </si>
  <si>
    <t>(事務担当者　役職名)</t>
    <rPh sb="1" eb="3">
      <t>ジム</t>
    </rPh>
    <rPh sb="3" eb="6">
      <t>タントウシャ</t>
    </rPh>
    <rPh sb="7" eb="9">
      <t>ヤクショク</t>
    </rPh>
    <rPh sb="9" eb="10">
      <t>メイ</t>
    </rPh>
    <phoneticPr fontId="11"/>
  </si>
  <si>
    <t>(事務担当者　氏名)</t>
    <rPh sb="1" eb="3">
      <t>ジム</t>
    </rPh>
    <rPh sb="3" eb="6">
      <t>タントウシャ</t>
    </rPh>
    <rPh sb="7" eb="9">
      <t>シメイ</t>
    </rPh>
    <phoneticPr fontId="11"/>
  </si>
  <si>
    <t>(実施責任者　氏名)</t>
    <rPh sb="1" eb="3">
      <t>ジッシ</t>
    </rPh>
    <rPh sb="3" eb="6">
      <t>セキニンシャ</t>
    </rPh>
    <rPh sb="7" eb="9">
      <t>シメイ</t>
    </rPh>
    <phoneticPr fontId="11"/>
  </si>
  <si>
    <t>送出し国/地域・人数</t>
    <phoneticPr fontId="11"/>
  </si>
  <si>
    <t>(半角数字)</t>
    <rPh sb="1" eb="3">
      <t>ハンカク</t>
    </rPh>
    <rPh sb="3" eb="5">
      <t>スウジ</t>
    </rPh>
    <phoneticPr fontId="11"/>
  </si>
  <si>
    <t>(半角英数字)</t>
    <rPh sb="1" eb="3">
      <t>ハンカク</t>
    </rPh>
    <rPh sb="3" eb="6">
      <t>エイスウジ</t>
    </rPh>
    <phoneticPr fontId="11"/>
  </si>
  <si>
    <t>(市区町村以下)</t>
    <phoneticPr fontId="11"/>
  </si>
  <si>
    <t>(契約する法人格を有する機関名)</t>
    <phoneticPr fontId="11"/>
  </si>
  <si>
    <t>内訳</t>
    <rPh sb="0" eb="2">
      <t>ウチワケ</t>
    </rPh>
    <phoneticPr fontId="11"/>
  </si>
  <si>
    <t>合計</t>
    <rPh sb="0" eb="2">
      <t>ゴウケイ</t>
    </rPh>
    <phoneticPr fontId="11"/>
  </si>
  <si>
    <r>
      <rPr>
        <sz val="10"/>
        <color rgb="FFFF0000"/>
        <rFont val="Meiryo UI"/>
        <family val="3"/>
        <charset val="128"/>
      </rPr>
      <t>【必須】</t>
    </r>
    <r>
      <rPr>
        <sz val="10"/>
        <rFont val="Meiryo UI"/>
        <family val="3"/>
        <charset val="128"/>
      </rPr>
      <t>コース名</t>
    </r>
    <rPh sb="1" eb="3">
      <t>ヒッス</t>
    </rPh>
    <phoneticPr fontId="11"/>
  </si>
  <si>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11"/>
  </si>
  <si>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※受入れ機関と同一の場合も記入</t>
    </r>
    <rPh sb="1" eb="3">
      <t>ヒッス</t>
    </rPh>
    <rPh sb="4" eb="6">
      <t>ケイヤク</t>
    </rPh>
    <rPh sb="6" eb="8">
      <t>ホウジン</t>
    </rPh>
    <rPh sb="8" eb="10">
      <t>ジョウホウ</t>
    </rPh>
    <rPh sb="12" eb="14">
      <t>ウケイ</t>
    </rPh>
    <rPh sb="15" eb="17">
      <t>キカン</t>
    </rPh>
    <rPh sb="18" eb="20">
      <t>ドウイツ</t>
    </rPh>
    <rPh sb="21" eb="23">
      <t>バアイ</t>
    </rPh>
    <rPh sb="24" eb="26">
      <t>キニュウ</t>
    </rPh>
    <phoneticPr fontId="11"/>
  </si>
  <si>
    <t>(半角英数字：HPなどで公表している正式な表記)</t>
    <rPh sb="1" eb="3">
      <t>ハンカク</t>
    </rPh>
    <rPh sb="3" eb="6">
      <t>エイスウジ</t>
    </rPh>
    <phoneticPr fontId="11"/>
  </si>
  <si>
    <t>法人番号</t>
    <rPh sb="0" eb="2">
      <t>ホウジン</t>
    </rPh>
    <rPh sb="2" eb="4">
      <t>バンゴウ</t>
    </rPh>
    <phoneticPr fontId="11"/>
  </si>
  <si>
    <t>奇数桁</t>
    <rPh sb="0" eb="2">
      <t>キスウ</t>
    </rPh>
    <rPh sb="2" eb="3">
      <t>ケタ</t>
    </rPh>
    <phoneticPr fontId="11"/>
  </si>
  <si>
    <t>偶数桁</t>
    <rPh sb="0" eb="2">
      <t>グウスウ</t>
    </rPh>
    <rPh sb="2" eb="3">
      <t>ケタ</t>
    </rPh>
    <phoneticPr fontId="11"/>
  </si>
  <si>
    <t>余り</t>
    <rPh sb="0" eb="1">
      <t>アマ</t>
    </rPh>
    <phoneticPr fontId="11"/>
  </si>
  <si>
    <t>チェックデジット</t>
    <phoneticPr fontId="11"/>
  </si>
  <si>
    <t>※選択してください</t>
  </si>
  <si>
    <t>(実施主担当者　役職名)</t>
    <rPh sb="1" eb="3">
      <t>ジッシ</t>
    </rPh>
    <rPh sb="3" eb="4">
      <t>シュ</t>
    </rPh>
    <rPh sb="4" eb="7">
      <t>タントウシャ</t>
    </rPh>
    <rPh sb="8" eb="10">
      <t>ヤクショク</t>
    </rPh>
    <rPh sb="10" eb="11">
      <t>メイ</t>
    </rPh>
    <phoneticPr fontId="11"/>
  </si>
  <si>
    <t>(実施主担当者　氏名)</t>
    <rPh sb="1" eb="3">
      <t>ジッシ</t>
    </rPh>
    <rPh sb="3" eb="4">
      <t>シュ</t>
    </rPh>
    <rPh sb="4" eb="7">
      <t>タントウシャ</t>
    </rPh>
    <rPh sb="8" eb="10">
      <t>シメイ</t>
    </rPh>
    <phoneticPr fontId="11"/>
  </si>
  <si>
    <t>～</t>
  </si>
  <si>
    <t>法人番号</t>
    <rPh sb="0" eb="2">
      <t>ホウジン</t>
    </rPh>
    <rPh sb="2" eb="4">
      <t>バンゴウ</t>
    </rPh>
    <phoneticPr fontId="11"/>
  </si>
  <si>
    <t>契約法人名</t>
    <rPh sb="0" eb="2">
      <t>ケイヤク</t>
    </rPh>
    <rPh sb="2" eb="4">
      <t>ホウジン</t>
    </rPh>
    <rPh sb="4" eb="5">
      <t>メイ</t>
    </rPh>
    <phoneticPr fontId="11"/>
  </si>
  <si>
    <t>１）受入れ機関概要</t>
    <rPh sb="2" eb="4">
      <t>ウケイレ</t>
    </rPh>
    <rPh sb="5" eb="7">
      <t>キカン</t>
    </rPh>
    <rPh sb="7" eb="9">
      <t>ガイヨウ</t>
    </rPh>
    <phoneticPr fontId="11"/>
  </si>
  <si>
    <t>２）送出し機関概要　</t>
    <rPh sb="2" eb="3">
      <t>オク</t>
    </rPh>
    <rPh sb="3" eb="4">
      <t>ダ</t>
    </rPh>
    <rPh sb="5" eb="7">
      <t>キカン</t>
    </rPh>
    <rPh sb="7" eb="9">
      <t>ガイヨウ</t>
    </rPh>
    <phoneticPr fontId="11"/>
  </si>
  <si>
    <r>
      <rPr>
        <sz val="10"/>
        <color rgb="FFFF0000"/>
        <rFont val="Meiryo UI"/>
        <family val="3"/>
        <charset val="128"/>
      </rPr>
      <t>【必須】</t>
    </r>
    <r>
      <rPr>
        <sz val="10"/>
        <color theme="1"/>
        <rFont val="Meiryo UI"/>
        <family val="3"/>
        <charset val="128"/>
      </rPr>
      <t>分野</t>
    </r>
    <rPh sb="1" eb="3">
      <t>ヒッス</t>
    </rPh>
    <rPh sb="4" eb="6">
      <t>ブンヤ</t>
    </rPh>
    <phoneticPr fontId="11"/>
  </si>
  <si>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11"/>
  </si>
  <si>
    <t>（未確定）</t>
  </si>
  <si>
    <r>
      <t>アルファベット</t>
    </r>
    <r>
      <rPr>
        <sz val="7.5"/>
        <color theme="1"/>
        <rFont val="Meiryo UI"/>
        <family val="3"/>
        <charset val="128"/>
      </rPr>
      <t xml:space="preserve">
（パスポート記載氏名）</t>
    </r>
    <rPh sb="14" eb="16">
      <t>キサイ</t>
    </rPh>
    <rPh sb="16" eb="18">
      <t>シメイ</t>
    </rPh>
    <phoneticPr fontId="11"/>
  </si>
  <si>
    <t>５）実施内容・日程：分野</t>
    <phoneticPr fontId="11"/>
  </si>
  <si>
    <t>１）受入れ機関概要：送出し国/地域・人数
３）招へい者：支援金による招へい者の送出し機関・属性別人数</t>
    <phoneticPr fontId="11"/>
  </si>
  <si>
    <t>８）改訂履歴：変更内容種別</t>
    <phoneticPr fontId="11"/>
  </si>
  <si>
    <t>１）受入れ機関概要：法人番号チェック</t>
    <rPh sb="10" eb="14">
      <t>ホウジンバンゴウ</t>
    </rPh>
    <phoneticPr fontId="11"/>
  </si>
  <si>
    <t>合計</t>
    <rPh sb="0" eb="2">
      <t>ゴウケイ</t>
    </rPh>
    <phoneticPr fontId="11"/>
  </si>
  <si>
    <t>環境系</t>
    <phoneticPr fontId="11"/>
  </si>
  <si>
    <t>理工系</t>
    <phoneticPr fontId="11"/>
  </si>
  <si>
    <t>(日本語)</t>
    <rPh sb="1" eb="4">
      <t>ニホンゴ</t>
    </rPh>
    <phoneticPr fontId="11"/>
  </si>
  <si>
    <t>コース名</t>
    <phoneticPr fontId="11"/>
  </si>
  <si>
    <t>(半角数字 13桁)</t>
    <phoneticPr fontId="11"/>
  </si>
  <si>
    <t>部署</t>
    <rPh sb="0" eb="2">
      <t>ブショ</t>
    </rPh>
    <phoneticPr fontId="11"/>
  </si>
  <si>
    <t>医歯薬系（福祉系含む）</t>
    <rPh sb="5" eb="8">
      <t>フクシケイ</t>
    </rPh>
    <rPh sb="8" eb="9">
      <t>フク</t>
    </rPh>
    <phoneticPr fontId="11"/>
  </si>
  <si>
    <t>安全・防災系</t>
    <phoneticPr fontId="11"/>
  </si>
  <si>
    <t>農学系</t>
    <rPh sb="0" eb="3">
      <t>ノウガクケイ</t>
    </rPh>
    <phoneticPr fontId="11"/>
  </si>
  <si>
    <t>(JST使用欄：修了証作成用）</t>
    <rPh sb="4" eb="6">
      <t>シヨウ</t>
    </rPh>
    <rPh sb="6" eb="7">
      <t>ラン</t>
    </rPh>
    <rPh sb="8" eb="11">
      <t>シュウリョウショウ</t>
    </rPh>
    <rPh sb="11" eb="14">
      <t>サクセイヨウ</t>
    </rPh>
    <phoneticPr fontId="11"/>
  </si>
  <si>
    <t>受付番号</t>
    <phoneticPr fontId="19"/>
  </si>
  <si>
    <t>コース</t>
    <phoneticPr fontId="19"/>
  </si>
  <si>
    <t>枝番</t>
    <phoneticPr fontId="19"/>
  </si>
  <si>
    <t>氏名
(漢字)</t>
    <rPh sb="0" eb="2">
      <t>シメイ</t>
    </rPh>
    <phoneticPr fontId="47"/>
  </si>
  <si>
    <t>性別</t>
    <phoneticPr fontId="19"/>
  </si>
  <si>
    <t>生年月日</t>
    <phoneticPr fontId="47"/>
  </si>
  <si>
    <t xml:space="preserve">送出し機関名
(日本語) </t>
    <phoneticPr fontId="19"/>
  </si>
  <si>
    <t>日本入国日</t>
    <rPh sb="0" eb="2">
      <t>ニホン</t>
    </rPh>
    <rPh sb="2" eb="4">
      <t>ニュウコク</t>
    </rPh>
    <rPh sb="4" eb="5">
      <t>ビ</t>
    </rPh>
    <phoneticPr fontId="47"/>
  </si>
  <si>
    <t>日数</t>
    <rPh sb="0" eb="2">
      <t>ニッスウ</t>
    </rPh>
    <phoneticPr fontId="47"/>
  </si>
  <si>
    <t>国籍</t>
    <phoneticPr fontId="19"/>
  </si>
  <si>
    <t>属性</t>
    <phoneticPr fontId="19"/>
  </si>
  <si>
    <t>引率者</t>
    <phoneticPr fontId="19"/>
  </si>
  <si>
    <t>備考</t>
    <phoneticPr fontId="19"/>
  </si>
  <si>
    <r>
      <t>氏名</t>
    </r>
    <r>
      <rPr>
        <b/>
        <sz val="7"/>
        <rFont val="Meiryo UI"/>
        <family val="3"/>
        <charset val="128"/>
      </rPr>
      <t xml:space="preserve">
(アルファベット)</t>
    </r>
    <rPh sb="0" eb="2">
      <t>シメイ</t>
    </rPh>
    <phoneticPr fontId="19"/>
  </si>
  <si>
    <t>※選択</t>
  </si>
  <si>
    <t>５）実施内容</t>
    <rPh sb="2" eb="4">
      <t>ジッシ</t>
    </rPh>
    <rPh sb="4" eb="6">
      <t>ナイヨウ</t>
    </rPh>
    <phoneticPr fontId="11"/>
  </si>
  <si>
    <t>６）日程</t>
    <rPh sb="2" eb="4">
      <t>ニッテイ</t>
    </rPh>
    <phoneticPr fontId="11"/>
  </si>
  <si>
    <t>７）経費概算見積書</t>
    <rPh sb="2" eb="4">
      <t>ケイヒ</t>
    </rPh>
    <rPh sb="4" eb="6">
      <t>ガイサン</t>
    </rPh>
    <rPh sb="6" eb="9">
      <t>ミツモリショ</t>
    </rPh>
    <phoneticPr fontId="11"/>
  </si>
  <si>
    <t>８）招へい者リスト</t>
    <rPh sb="2" eb="3">
      <t>ショウ</t>
    </rPh>
    <rPh sb="5" eb="6">
      <t>シャ</t>
    </rPh>
    <phoneticPr fontId="11"/>
  </si>
  <si>
    <t>９）改訂履歴</t>
    <rPh sb="2" eb="4">
      <t>カイテイ</t>
    </rPh>
    <rPh sb="4" eb="6">
      <t>リレキ</t>
    </rPh>
    <phoneticPr fontId="11"/>
  </si>
  <si>
    <t>部署・役職</t>
    <rPh sb="0" eb="2">
      <t>ブショ</t>
    </rPh>
    <rPh sb="3" eb="5">
      <t>ヤクショク</t>
    </rPh>
    <phoneticPr fontId="11"/>
  </si>
  <si>
    <t>送出し機関</t>
    <rPh sb="0" eb="1">
      <t>オク</t>
    </rPh>
    <rPh sb="1" eb="2">
      <t>ダ</t>
    </rPh>
    <rPh sb="3" eb="5">
      <t>キカン</t>
    </rPh>
    <phoneticPr fontId="11"/>
  </si>
  <si>
    <t>（例：〇〇大学/中国）</t>
    <rPh sb="1" eb="2">
      <t>レイ</t>
    </rPh>
    <rPh sb="5" eb="7">
      <t>ダイガク</t>
    </rPh>
    <rPh sb="8" eb="10">
      <t>チュウゴク</t>
    </rPh>
    <phoneticPr fontId="11"/>
  </si>
  <si>
    <r>
      <t xml:space="preserve">生年月日
</t>
    </r>
    <r>
      <rPr>
        <sz val="8"/>
        <color theme="1"/>
        <rFont val="Meiryo UI"/>
        <family val="3"/>
        <charset val="128"/>
      </rPr>
      <t>(yyyy/m/d)</t>
    </r>
    <rPh sb="0" eb="2">
      <t>セイネン</t>
    </rPh>
    <rPh sb="2" eb="4">
      <t>ガッピ</t>
    </rPh>
    <phoneticPr fontId="11"/>
  </si>
  <si>
    <r>
      <t xml:space="preserve">日本出国日
</t>
    </r>
    <r>
      <rPr>
        <sz val="8"/>
        <color theme="1"/>
        <rFont val="Meiryo UI"/>
        <family val="3"/>
        <charset val="128"/>
      </rPr>
      <t>(yyyy/m/d)</t>
    </r>
    <rPh sb="0" eb="2">
      <t>ニホン</t>
    </rPh>
    <rPh sb="2" eb="4">
      <t>シュッコク</t>
    </rPh>
    <rPh sb="4" eb="5">
      <t>ビ</t>
    </rPh>
    <phoneticPr fontId="11"/>
  </si>
  <si>
    <r>
      <t xml:space="preserve">日本入国日
</t>
    </r>
    <r>
      <rPr>
        <sz val="8"/>
        <color theme="1"/>
        <rFont val="Meiryo UI"/>
        <family val="3"/>
        <charset val="128"/>
      </rPr>
      <t>(yyyy/m/d)</t>
    </r>
    <rPh sb="0" eb="2">
      <t>ニホン</t>
    </rPh>
    <rPh sb="2" eb="4">
      <t>ニュウコク</t>
    </rPh>
    <rPh sb="4" eb="5">
      <t>ビ</t>
    </rPh>
    <phoneticPr fontId="11"/>
  </si>
  <si>
    <t>招へい
期間</t>
    <phoneticPr fontId="11"/>
  </si>
  <si>
    <t>(申請時記入不要)</t>
    <phoneticPr fontId="11"/>
  </si>
  <si>
    <t>プログラム経費</t>
    <phoneticPr fontId="11"/>
  </si>
  <si>
    <t>意見交換会費用</t>
    <rPh sb="0" eb="2">
      <t>イケン</t>
    </rPh>
    <rPh sb="2" eb="4">
      <t>コウカン</t>
    </rPh>
    <phoneticPr fontId="11"/>
  </si>
  <si>
    <t>実施内容とその意義</t>
    <phoneticPr fontId="11"/>
  </si>
  <si>
    <r>
      <t>【任意】その他</t>
    </r>
    <r>
      <rPr>
        <sz val="9"/>
        <rFont val="Meiryo UI"/>
        <family val="3"/>
        <charset val="128"/>
      </rPr>
      <t xml:space="preserve">
※本事業の実施による再来日などの成果や他の事業での受入れ実績など、特記すべき実績があれば記入してください。</t>
    </r>
    <phoneticPr fontId="11"/>
  </si>
  <si>
    <t>(入国日)</t>
    <rPh sb="1" eb="3">
      <t>ニュウコク</t>
    </rPh>
    <rPh sb="3" eb="4">
      <t>ビ</t>
    </rPh>
    <phoneticPr fontId="11"/>
  </si>
  <si>
    <t>(出国日)</t>
    <rPh sb="1" eb="3">
      <t>シュッコク</t>
    </rPh>
    <rPh sb="3" eb="4">
      <t>ビ</t>
    </rPh>
    <phoneticPr fontId="11"/>
  </si>
  <si>
    <r>
      <rPr>
        <sz val="9"/>
        <color rgb="FFFF0000"/>
        <rFont val="Meiryo UI"/>
        <family val="3"/>
        <charset val="128"/>
      </rPr>
      <t>【必須】</t>
    </r>
    <r>
      <rPr>
        <sz val="9"/>
        <color theme="1"/>
        <rFont val="Meiryo UI"/>
        <family val="3"/>
        <charset val="128"/>
      </rPr>
      <t>自己資金招へい者の有無</t>
    </r>
    <rPh sb="1" eb="3">
      <t>ヒッス</t>
    </rPh>
    <rPh sb="4" eb="6">
      <t>ジコ</t>
    </rPh>
    <rPh sb="6" eb="8">
      <t>シキン</t>
    </rPh>
    <rPh sb="8" eb="9">
      <t>ショウ</t>
    </rPh>
    <rPh sb="11" eb="12">
      <t>シャ</t>
    </rPh>
    <rPh sb="13" eb="15">
      <t>ウム</t>
    </rPh>
    <phoneticPr fontId="11"/>
  </si>
  <si>
    <t>招へい者の属性変更</t>
  </si>
  <si>
    <t>abcd大学（11名）：大学生7名⇒5名、大学院生3名⇒5名、教員1名</t>
  </si>
  <si>
    <t>招へい者選抜の結果による</t>
  </si>
  <si>
    <t>特になし</t>
  </si>
  <si>
    <t>プログラム内容の変更（追加・削除）</t>
  </si>
  <si>
    <t>●●大学について先方都合により中止となったため見直し</t>
  </si>
  <si>
    <t>3日目AM●●大学訪問⇒■■企業訪問、5日目PM■■企業訪問⇒▲▲大学訪問</t>
  </si>
  <si>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11"/>
  </si>
  <si>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11"/>
  </si>
  <si>
    <t>【任意】経費計画の特徴</t>
    <phoneticPr fontId="19"/>
  </si>
  <si>
    <t>国際航空券費：</t>
    <phoneticPr fontId="11"/>
  </si>
  <si>
    <t>人×回</t>
    <rPh sb="0" eb="1">
      <t>ヒト</t>
    </rPh>
    <rPh sb="2" eb="3">
      <t>カイ</t>
    </rPh>
    <phoneticPr fontId="11"/>
  </si>
  <si>
    <t>国立大学</t>
  </si>
  <si>
    <t>大学名のみ</t>
  </si>
  <si>
    <t>国立大学法人〇〇大学</t>
  </si>
  <si>
    <t>公立大学</t>
  </si>
  <si>
    <t>公立大学法人〇〇大学</t>
  </si>
  <si>
    <t>私立大学</t>
  </si>
  <si>
    <t>学校法人〇〇</t>
  </si>
  <si>
    <t>公立高校</t>
  </si>
  <si>
    <t>東京都立〇〇高校</t>
  </si>
  <si>
    <t>東京都</t>
  </si>
  <si>
    <t>私立高校</t>
  </si>
  <si>
    <t>高校名のみ</t>
  </si>
  <si>
    <t>国立高等専門学校</t>
  </si>
  <si>
    <t>高専名のみ</t>
  </si>
  <si>
    <t>独立行政法人国立高等専門学校機構</t>
  </si>
  <si>
    <t>地方公共団体</t>
  </si>
  <si>
    <t>都道府県・市区町村名</t>
  </si>
  <si>
    <t>民間企業</t>
  </si>
  <si>
    <t>株式会社○○</t>
  </si>
  <si>
    <t>上記以外の法人の例</t>
  </si>
  <si>
    <t>〇〇財団法人〇〇財団</t>
  </si>
  <si>
    <t>国立研究開発法人〇〇機構</t>
  </si>
  <si>
    <t>大学共同利用機関法人〇〇機構</t>
  </si>
  <si>
    <t>https://www.houjin-bangou.nta.go.jp/</t>
    <phoneticPr fontId="11"/>
  </si>
  <si>
    <t>(交流計画を実施する機関)</t>
    <rPh sb="1" eb="3">
      <t>コウリュウ</t>
    </rPh>
    <rPh sb="3" eb="5">
      <t>ケイカク</t>
    </rPh>
    <phoneticPr fontId="11"/>
  </si>
  <si>
    <t xml:space="preserve">＜変更内容種別一覧＞ </t>
    <phoneticPr fontId="11"/>
  </si>
  <si>
    <t xml:space="preserve">送出し機関の追加【※】 </t>
    <phoneticPr fontId="11"/>
  </si>
  <si>
    <t xml:space="preserve">受入れ機関の変更【※】 </t>
    <phoneticPr fontId="11"/>
  </si>
  <si>
    <t xml:space="preserve">実施主担当者の変更【※】 </t>
    <phoneticPr fontId="11"/>
  </si>
  <si>
    <t xml:space="preserve">交流のテーマ、目的・趣旨の変更【※】 </t>
    <phoneticPr fontId="11"/>
  </si>
  <si>
    <t xml:space="preserve">流用制限を超える負担対象費用の変更【※】 </t>
    <phoneticPr fontId="11"/>
  </si>
  <si>
    <t>改訂履歴のみ</t>
    <phoneticPr fontId="11"/>
  </si>
  <si>
    <t>変更承認申請書の提出も必要</t>
    <phoneticPr fontId="11"/>
  </si>
  <si>
    <t>(招へい者に授与する修了証に記載される名称　※上記受入れ機関名と異なっても構いません。)</t>
    <rPh sb="1" eb="2">
      <t>ショウ</t>
    </rPh>
    <rPh sb="4" eb="5">
      <t>シャ</t>
    </rPh>
    <rPh sb="6" eb="8">
      <t>ジュヨ</t>
    </rPh>
    <rPh sb="14" eb="16">
      <t>キサイ</t>
    </rPh>
    <rPh sb="19" eb="21">
      <t>メイショウ</t>
    </rPh>
    <rPh sb="23" eb="25">
      <t>ジョウキ</t>
    </rPh>
    <rPh sb="25" eb="27">
      <t>ウケイ</t>
    </rPh>
    <rPh sb="28" eb="30">
      <t>キカン</t>
    </rPh>
    <rPh sb="30" eb="31">
      <t>メイ</t>
    </rPh>
    <rPh sb="32" eb="33">
      <t>コト</t>
    </rPh>
    <rPh sb="37" eb="38">
      <t>カマ</t>
    </rPh>
    <phoneticPr fontId="11"/>
  </si>
  <si>
    <t>「修了証」記載機関名（英語）</t>
    <rPh sb="1" eb="4">
      <t>シュウリョウショウ</t>
    </rPh>
    <rPh sb="5" eb="7">
      <t>キサイ</t>
    </rPh>
    <rPh sb="7" eb="9">
      <t>キカン</t>
    </rPh>
    <rPh sb="9" eb="10">
      <t>メイ</t>
    </rPh>
    <rPh sb="11" eb="13">
      <t>エイゴ</t>
    </rPh>
    <phoneticPr fontId="11"/>
  </si>
  <si>
    <r>
      <rPr>
        <sz val="10"/>
        <color rgb="FFFF0000"/>
        <rFont val="Meiryo UI"/>
        <family val="3"/>
        <charset val="128"/>
      </rPr>
      <t>【必須】</t>
    </r>
    <r>
      <rPr>
        <sz val="10"/>
        <rFont val="Meiryo UI"/>
        <family val="3"/>
        <charset val="128"/>
      </rPr>
      <t>受入れ機関名（日本語）</t>
    </r>
    <rPh sb="1" eb="3">
      <t>ヒッス</t>
    </rPh>
    <rPh sb="4" eb="6">
      <t>ウケイ</t>
    </rPh>
    <rPh sb="7" eb="9">
      <t>キカン</t>
    </rPh>
    <rPh sb="9" eb="10">
      <t>メイ</t>
    </rPh>
    <phoneticPr fontId="11"/>
  </si>
  <si>
    <t>1)シートから自動で入力されます。</t>
    <rPh sb="7" eb="9">
      <t>ジドウ</t>
    </rPh>
    <rPh sb="10" eb="12">
      <t>ニュウリョク</t>
    </rPh>
    <phoneticPr fontId="11"/>
  </si>
  <si>
    <t>招へい者の属性変更</t>
    <phoneticPr fontId="11"/>
  </si>
  <si>
    <t>招へい者人数の変更</t>
    <phoneticPr fontId="11"/>
  </si>
  <si>
    <t>プログラム内容の変更（追加・削除）</t>
    <phoneticPr fontId="11"/>
  </si>
  <si>
    <t>実施責任者（契約者）の変更</t>
    <phoneticPr fontId="11"/>
  </si>
  <si>
    <t>送出し機関の変更・削除　</t>
    <phoneticPr fontId="11"/>
  </si>
  <si>
    <r>
      <rPr>
        <sz val="10"/>
        <color rgb="FFFF0000"/>
        <rFont val="Meiryo UI"/>
        <family val="3"/>
        <charset val="128"/>
      </rPr>
      <t>【必須】</t>
    </r>
    <r>
      <rPr>
        <sz val="10"/>
        <rFont val="Meiryo UI"/>
        <family val="3"/>
        <charset val="128"/>
      </rPr>
      <t>「修了証」記載機関名（英語）</t>
    </r>
    <rPh sb="1" eb="3">
      <t>ヒッス</t>
    </rPh>
    <rPh sb="5" eb="8">
      <t>シュウリョウショウ</t>
    </rPh>
    <rPh sb="9" eb="11">
      <t>キサイ</t>
    </rPh>
    <rPh sb="11" eb="13">
      <t>キカン</t>
    </rPh>
    <rPh sb="13" eb="14">
      <t>メイ</t>
    </rPh>
    <phoneticPr fontId="11"/>
  </si>
  <si>
    <t>受入れ機関名(日本語)</t>
    <rPh sb="7" eb="10">
      <t>ニホンゴ</t>
    </rPh>
    <phoneticPr fontId="19"/>
  </si>
  <si>
    <t>修了証記載機関名（英語）</t>
    <rPh sb="0" eb="3">
      <t>シュウリョウショウ</t>
    </rPh>
    <rPh sb="3" eb="5">
      <t>キサイ</t>
    </rPh>
    <phoneticPr fontId="11"/>
  </si>
  <si>
    <t>国内交通費</t>
    <phoneticPr fontId="11"/>
  </si>
  <si>
    <t>招へい者</t>
    <phoneticPr fontId="11"/>
  </si>
  <si>
    <t>協力者</t>
    <phoneticPr fontId="11"/>
  </si>
  <si>
    <r>
      <rPr>
        <sz val="9"/>
        <color theme="1"/>
        <rFont val="Meiryo UI"/>
        <family val="3"/>
        <charset val="128"/>
      </rPr>
      <t>国内滞在費</t>
    </r>
    <r>
      <rPr>
        <sz val="10"/>
        <color theme="1"/>
        <rFont val="Meiryo UI"/>
        <family val="3"/>
        <charset val="128"/>
      </rPr>
      <t xml:space="preserve">
</t>
    </r>
    <r>
      <rPr>
        <sz val="7"/>
        <color theme="1"/>
        <rFont val="Meiryo UI"/>
        <family val="3"/>
        <charset val="128"/>
      </rPr>
      <t>＊宿泊費・日当の単価合算は15,000円以下</t>
    </r>
    <phoneticPr fontId="11"/>
  </si>
  <si>
    <t>総人数（人）</t>
    <rPh sb="0" eb="1">
      <t>ソウ</t>
    </rPh>
    <rPh sb="1" eb="3">
      <t>ニンズウ</t>
    </rPh>
    <rPh sb="4" eb="5">
      <t>ニン</t>
    </rPh>
    <phoneticPr fontId="11"/>
  </si>
  <si>
    <r>
      <t>送出し機関名/国名・地域名　</t>
    </r>
    <r>
      <rPr>
        <sz val="8"/>
        <color theme="1"/>
        <rFont val="Meiryo UI"/>
        <family val="3"/>
        <charset val="128"/>
      </rPr>
      <t>※すべて記入</t>
    </r>
    <rPh sb="0" eb="2">
      <t>オクリダ</t>
    </rPh>
    <rPh sb="3" eb="5">
      <t>キカン</t>
    </rPh>
    <rPh sb="5" eb="6">
      <t>メイ</t>
    </rPh>
    <rPh sb="7" eb="9">
      <t>コクメイ</t>
    </rPh>
    <rPh sb="10" eb="13">
      <t>チイキメイ</t>
    </rPh>
    <rPh sb="18" eb="20">
      <t>キニュウ</t>
    </rPh>
    <phoneticPr fontId="11"/>
  </si>
  <si>
    <t>総額（円）</t>
    <rPh sb="0" eb="2">
      <t>ソウガク</t>
    </rPh>
    <rPh sb="3" eb="4">
      <t>エン</t>
    </rPh>
    <phoneticPr fontId="11"/>
  </si>
  <si>
    <r>
      <rPr>
        <sz val="10"/>
        <color rgb="FFFF0000"/>
        <rFont val="Meiryo UI"/>
        <family val="3"/>
        <charset val="128"/>
      </rPr>
      <t>【必須】</t>
    </r>
    <r>
      <rPr>
        <sz val="10"/>
        <rFont val="Meiryo UI"/>
        <family val="3"/>
        <charset val="128"/>
      </rPr>
      <t>(1)安全かつ円滑</t>
    </r>
    <r>
      <rPr>
        <sz val="10"/>
        <color theme="1"/>
        <rFont val="Meiryo UI"/>
        <family val="3"/>
        <charset val="128"/>
      </rPr>
      <t>に交流計画を実施するための準備や体制　</t>
    </r>
    <r>
      <rPr>
        <sz val="9"/>
        <color theme="1"/>
        <rFont val="Meiryo UI"/>
        <family val="2"/>
        <charset val="128"/>
      </rPr>
      <t>※渡航に必要な連絡調整および実施中のサポート人員、体制を記入してください。</t>
    </r>
    <rPh sb="7" eb="9">
      <t>アンゼン</t>
    </rPh>
    <rPh sb="11" eb="13">
      <t>エンカツ</t>
    </rPh>
    <rPh sb="14" eb="16">
      <t>コウリュウ</t>
    </rPh>
    <rPh sb="16" eb="18">
      <t>ケイカク</t>
    </rPh>
    <rPh sb="19" eb="21">
      <t>ジッシ</t>
    </rPh>
    <rPh sb="26" eb="28">
      <t>ジュンビ</t>
    </rPh>
    <rPh sb="29" eb="31">
      <t>タイセイ</t>
    </rPh>
    <rPh sb="60" eb="62">
      <t>キニュウ</t>
    </rPh>
    <phoneticPr fontId="11"/>
  </si>
  <si>
    <r>
      <rPr>
        <sz val="10"/>
        <color rgb="FFFF0000"/>
        <rFont val="Meiryo UI"/>
        <family val="3"/>
        <charset val="128"/>
      </rPr>
      <t>【必須】</t>
    </r>
    <r>
      <rPr>
        <sz val="10"/>
        <rFont val="Meiryo UI"/>
        <family val="3"/>
        <charset val="128"/>
      </rPr>
      <t>(3)来日・帰</t>
    </r>
    <r>
      <rPr>
        <sz val="10"/>
        <color theme="1"/>
        <rFont val="Meiryo UI"/>
        <family val="3"/>
        <charset val="128"/>
      </rPr>
      <t>国時の支援　</t>
    </r>
    <r>
      <rPr>
        <sz val="9"/>
        <color theme="1"/>
        <rFont val="Meiryo UI"/>
        <family val="2"/>
        <charset val="128"/>
      </rPr>
      <t>※入国時オリエンテーションおよび出国見送りについて記入してください。</t>
    </r>
    <rPh sb="7" eb="9">
      <t>ライニチ</t>
    </rPh>
    <rPh sb="10" eb="13">
      <t>キコクジ</t>
    </rPh>
    <rPh sb="14" eb="16">
      <t>シエン</t>
    </rPh>
    <phoneticPr fontId="11"/>
  </si>
  <si>
    <r>
      <rPr>
        <sz val="10"/>
        <color rgb="FFFF0000"/>
        <rFont val="Meiryo UI"/>
        <family val="3"/>
        <charset val="128"/>
      </rPr>
      <t>【必須】</t>
    </r>
    <r>
      <rPr>
        <sz val="10"/>
        <rFont val="Meiryo UI"/>
        <family val="3"/>
        <charset val="128"/>
      </rPr>
      <t>(2)招</t>
    </r>
    <r>
      <rPr>
        <sz val="10"/>
        <color theme="1"/>
        <rFont val="Meiryo UI"/>
        <family val="3"/>
        <charset val="128"/>
      </rPr>
      <t>へい者が能動的に参加できる体験や交流が含まれているかについて</t>
    </r>
    <phoneticPr fontId="11"/>
  </si>
  <si>
    <t>受入れ機関名（日本語）</t>
    <rPh sb="7" eb="10">
      <t>ニホンゴ</t>
    </rPh>
    <phoneticPr fontId="11"/>
  </si>
  <si>
    <t>契約法人情報　契約法人名</t>
    <rPh sb="0" eb="2">
      <t>ケイヤク</t>
    </rPh>
    <rPh sb="2" eb="4">
      <t>ホウジン</t>
    </rPh>
    <rPh sb="4" eb="6">
      <t>ジョウホウ</t>
    </rPh>
    <phoneticPr fontId="11"/>
  </si>
  <si>
    <t>※「修了証(英文)」へ記載する名称については、受入れ機関の下部組織名称でも構いません。</t>
    <rPh sb="2" eb="4">
      <t>シュウリョウ</t>
    </rPh>
    <rPh sb="4" eb="5">
      <t>ショウ</t>
    </rPh>
    <rPh sb="6" eb="8">
      <t>エイブン</t>
    </rPh>
    <rPh sb="11" eb="13">
      <t>キサイ</t>
    </rPh>
    <rPh sb="15" eb="17">
      <t>メイショウ</t>
    </rPh>
    <rPh sb="23" eb="25">
      <t>ウケイ</t>
    </rPh>
    <rPh sb="26" eb="28">
      <t>キカン</t>
    </rPh>
    <rPh sb="29" eb="31">
      <t>カブ</t>
    </rPh>
    <rPh sb="31" eb="33">
      <t>ソシキ</t>
    </rPh>
    <rPh sb="33" eb="35">
      <t>メイショウ</t>
    </rPh>
    <rPh sb="37" eb="38">
      <t>カマ</t>
    </rPh>
    <phoneticPr fontId="11"/>
  </si>
  <si>
    <r>
      <t>※１）受入れ機関概要の</t>
    </r>
    <r>
      <rPr>
        <b/>
        <sz val="10"/>
        <color rgb="FFFF0000"/>
        <rFont val="Meiryo UI"/>
        <family val="3"/>
        <charset val="128"/>
      </rPr>
      <t>「受入れ機関名（日本語）」</t>
    </r>
    <r>
      <rPr>
        <b/>
        <sz val="10"/>
        <color theme="1"/>
        <rFont val="Meiryo UI"/>
        <family val="3"/>
        <charset val="128"/>
      </rPr>
      <t>と</t>
    </r>
    <r>
      <rPr>
        <b/>
        <sz val="10"/>
        <color rgb="FFFF0000"/>
        <rFont val="Meiryo UI"/>
        <family val="3"/>
        <charset val="128"/>
      </rPr>
      <t>「契約法人情報　契約法人名」</t>
    </r>
    <r>
      <rPr>
        <b/>
        <sz val="10"/>
        <color theme="1"/>
        <rFont val="Meiryo UI"/>
        <family val="3"/>
        <charset val="128"/>
      </rPr>
      <t>の欄について、以下の例を参考に記入をお願いします。</t>
    </r>
    <rPh sb="3" eb="5">
      <t>ウケイ</t>
    </rPh>
    <rPh sb="6" eb="8">
      <t>キカン</t>
    </rPh>
    <rPh sb="8" eb="10">
      <t>ガイヨウ</t>
    </rPh>
    <rPh sb="19" eb="22">
      <t>ニホンゴ</t>
    </rPh>
    <rPh sb="26" eb="28">
      <t>ケイヤク</t>
    </rPh>
    <rPh sb="28" eb="30">
      <t>ホウジン</t>
    </rPh>
    <rPh sb="30" eb="32">
      <t>ジョウホウ</t>
    </rPh>
    <rPh sb="40" eb="41">
      <t>ラン</t>
    </rPh>
    <phoneticPr fontId="11"/>
  </si>
  <si>
    <r>
      <t xml:space="preserve">機関概要（日本語）
</t>
    </r>
    <r>
      <rPr>
        <sz val="8"/>
        <color theme="1"/>
        <rFont val="Meiryo UI"/>
        <family val="3"/>
        <charset val="128"/>
      </rPr>
      <t>※優秀な招へい者を擁する機関であることの説明を含めてください。</t>
    </r>
    <rPh sb="0" eb="2">
      <t>キカン</t>
    </rPh>
    <rPh sb="2" eb="4">
      <t>ガイヨウ</t>
    </rPh>
    <rPh sb="5" eb="8">
      <t>ニホンゴ</t>
    </rPh>
    <rPh sb="11" eb="13">
      <t>ユウシュウ</t>
    </rPh>
    <rPh sb="14" eb="15">
      <t>ショウ</t>
    </rPh>
    <rPh sb="17" eb="18">
      <t>シャ</t>
    </rPh>
    <rPh sb="19" eb="20">
      <t>ヨウ</t>
    </rPh>
    <rPh sb="22" eb="24">
      <t>キカン</t>
    </rPh>
    <rPh sb="30" eb="32">
      <t>セツメイ</t>
    </rPh>
    <rPh sb="33" eb="34">
      <t>フク</t>
    </rPh>
    <phoneticPr fontId="11"/>
  </si>
  <si>
    <t>招へい者の要件</t>
    <rPh sb="0" eb="1">
      <t>ショウ</t>
    </rPh>
    <rPh sb="3" eb="4">
      <t>シャ</t>
    </rPh>
    <rPh sb="5" eb="7">
      <t>ヨウケン</t>
    </rPh>
    <phoneticPr fontId="11"/>
  </si>
  <si>
    <r>
      <t>【必須】</t>
    </r>
    <r>
      <rPr>
        <sz val="10"/>
        <rFont val="Meiryo UI"/>
        <family val="3"/>
        <charset val="128"/>
      </rPr>
      <t>Aコース：体験する先端的科学技術、　Bコース：研究課題（あるいはその方向性）、　Cコース：研修で身につける技術・能力　</t>
    </r>
    <rPh sb="1" eb="3">
      <t>ヒッス</t>
    </rPh>
    <rPh sb="18" eb="20">
      <t>ギジュツ</t>
    </rPh>
    <phoneticPr fontId="11"/>
  </si>
  <si>
    <t>目的、趣旨</t>
    <phoneticPr fontId="11"/>
  </si>
  <si>
    <r>
      <rPr>
        <sz val="10"/>
        <color rgb="FFFF0000"/>
        <rFont val="Meiryo UI"/>
        <family val="3"/>
        <charset val="128"/>
      </rPr>
      <t>【必須】</t>
    </r>
    <r>
      <rPr>
        <sz val="10"/>
        <rFont val="Meiryo UI"/>
        <family val="3"/>
        <charset val="128"/>
      </rPr>
      <t>(1)</t>
    </r>
    <r>
      <rPr>
        <sz val="10"/>
        <color theme="1"/>
        <rFont val="Meiryo UI"/>
        <family val="3"/>
        <charset val="128"/>
      </rPr>
      <t>交流計画の目的、趣旨</t>
    </r>
    <phoneticPr fontId="11"/>
  </si>
  <si>
    <t>　直接経費／渡航費</t>
    <rPh sb="1" eb="3">
      <t>チョクセツ</t>
    </rPh>
    <rPh sb="3" eb="5">
      <t>ケイヒ</t>
    </rPh>
    <rPh sb="6" eb="9">
      <t>トコウヒ</t>
    </rPh>
    <phoneticPr fontId="11"/>
  </si>
  <si>
    <t>直接経費／渡航費</t>
    <phoneticPr fontId="19"/>
  </si>
  <si>
    <t>主たる招へい者は（1）国籍等、（2）所属・年齢および（3）来日経験の要件を満たしている。</t>
    <phoneticPr fontId="11"/>
  </si>
  <si>
    <t xml:space="preserve"> (1)経費削減の工夫
</t>
    <phoneticPr fontId="11"/>
  </si>
  <si>
    <t xml:space="preserve"> (2)経費の必要性について</t>
    <phoneticPr fontId="19"/>
  </si>
  <si>
    <t xml:space="preserve"> (3)その他</t>
    <phoneticPr fontId="19"/>
  </si>
  <si>
    <t>　(安価な施設利用、自己資金など)</t>
    <phoneticPr fontId="19"/>
  </si>
  <si>
    <t>　(借上げ車両、単価を超える場合の必要性など)</t>
    <phoneticPr fontId="19"/>
  </si>
  <si>
    <t>　(あれば)</t>
    <phoneticPr fontId="19"/>
  </si>
  <si>
    <r>
      <rPr>
        <sz val="9"/>
        <color theme="1"/>
        <rFont val="Meiryo UI"/>
        <family val="3"/>
        <charset val="128"/>
      </rPr>
      <t>不課税取引などに係</t>
    </r>
    <r>
      <rPr>
        <sz val="10"/>
        <color theme="1"/>
        <rFont val="Meiryo UI"/>
        <family val="3"/>
        <charset val="128"/>
      </rPr>
      <t>る消費税</t>
    </r>
    <r>
      <rPr>
        <sz val="9"/>
        <color theme="1"/>
        <rFont val="Meiryo UI"/>
        <family val="3"/>
        <charset val="128"/>
      </rPr>
      <t>相当額　</t>
    </r>
    <r>
      <rPr>
        <sz val="7"/>
        <color theme="1"/>
        <rFont val="Meiryo UI"/>
        <family val="3"/>
        <charset val="128"/>
      </rPr>
      <t>※必ず計上すること。
免税事業者の場合は金額欄に「0」、使途などに「免税事業者」と記入。</t>
    </r>
    <rPh sb="0" eb="3">
      <t>フカゼイ</t>
    </rPh>
    <rPh sb="3" eb="5">
      <t>トリヒキ</t>
    </rPh>
    <rPh sb="8" eb="9">
      <t>カカ</t>
    </rPh>
    <rPh sb="10" eb="13">
      <t>ショウヒゼイ</t>
    </rPh>
    <rPh sb="13" eb="16">
      <t>ソウトウガク</t>
    </rPh>
    <rPh sb="18" eb="19">
      <t>カナラ</t>
    </rPh>
    <rPh sb="28" eb="30">
      <t>メンゼイ</t>
    </rPh>
    <rPh sb="30" eb="33">
      <t>ジギョウシャ</t>
    </rPh>
    <rPh sb="34" eb="36">
      <t>バアイ</t>
    </rPh>
    <rPh sb="37" eb="39">
      <t>キンガク</t>
    </rPh>
    <rPh sb="39" eb="40">
      <t>ラン</t>
    </rPh>
    <rPh sb="45" eb="47">
      <t>シト</t>
    </rPh>
    <rPh sb="51" eb="53">
      <t>メンゼイ</t>
    </rPh>
    <rPh sb="53" eb="56">
      <t>ジギョウシャ</t>
    </rPh>
    <rPh sb="58" eb="60">
      <t>キニュウ</t>
    </rPh>
    <phoneticPr fontId="11"/>
  </si>
  <si>
    <t>＊高校生・高等専門学校生の招へいに限る
＊1言語につき1イベントあたり1人まで</t>
    <rPh sb="13" eb="14">
      <t>ショウ</t>
    </rPh>
    <phoneticPr fontId="11"/>
  </si>
  <si>
    <t>招へい期間</t>
    <rPh sb="0" eb="1">
      <t>ショウ</t>
    </rPh>
    <phoneticPr fontId="11"/>
  </si>
  <si>
    <r>
      <rPr>
        <sz val="10"/>
        <color rgb="FFFF0000"/>
        <rFont val="Meiryo UI"/>
        <family val="3"/>
        <charset val="128"/>
      </rPr>
      <t>【必須】</t>
    </r>
    <r>
      <rPr>
        <sz val="10"/>
        <rFont val="Meiryo UI"/>
        <family val="3"/>
        <charset val="128"/>
      </rPr>
      <t>(1)具</t>
    </r>
    <r>
      <rPr>
        <sz val="10"/>
        <color theme="1"/>
        <rFont val="Meiryo UI"/>
        <family val="3"/>
        <charset val="128"/>
      </rPr>
      <t>体的な実施内容や主な訪問先が、交流計画の目的、趣旨に対して適切で効果的であるかについて</t>
    </r>
    <phoneticPr fontId="11"/>
  </si>
  <si>
    <r>
      <rPr>
        <sz val="10"/>
        <color rgb="FFFF0000"/>
        <rFont val="Meiryo UI"/>
        <family val="3"/>
        <charset val="128"/>
      </rPr>
      <t>【オンライン交流を実施する場合は必須】</t>
    </r>
    <r>
      <rPr>
        <sz val="10"/>
        <color theme="1"/>
        <rFont val="Meiryo UI"/>
        <family val="3"/>
        <charset val="128"/>
      </rPr>
      <t>オンライン交流の実施内容</t>
    </r>
    <rPh sb="24" eb="26">
      <t>コウリュウ</t>
    </rPh>
    <rPh sb="27" eb="29">
      <t>ジッシ</t>
    </rPh>
    <rPh sb="29" eb="31">
      <t>ナイヨウ</t>
    </rPh>
    <phoneticPr fontId="11"/>
  </si>
  <si>
    <t>（記入例）</t>
    <rPh sb="1" eb="3">
      <t>キニュウ</t>
    </rPh>
    <rPh sb="3" eb="4">
      <t>レイ</t>
    </rPh>
    <phoneticPr fontId="11"/>
  </si>
  <si>
    <t xml:space="preserve">プログラム </t>
    <phoneticPr fontId="11"/>
  </si>
  <si>
    <t>期間外</t>
    <phoneticPr fontId="11"/>
  </si>
  <si>
    <t>※上記機関の下部組織(研究所、病院、センターなど)については「部署」欄に記入してください。</t>
    <rPh sb="1" eb="3">
      <t>ジョウキ</t>
    </rPh>
    <rPh sb="3" eb="5">
      <t>キカン</t>
    </rPh>
    <rPh sb="6" eb="8">
      <t>カブ</t>
    </rPh>
    <rPh sb="8" eb="10">
      <t>ソシキ</t>
    </rPh>
    <rPh sb="11" eb="14">
      <t>ケンキュウショ</t>
    </rPh>
    <rPh sb="15" eb="17">
      <t>ビョウイン</t>
    </rPh>
    <rPh sb="31" eb="33">
      <t>ブショ</t>
    </rPh>
    <rPh sb="34" eb="35">
      <t>ラン</t>
    </rPh>
    <rPh sb="36" eb="38">
      <t>キニュウ</t>
    </rPh>
    <phoneticPr fontId="11"/>
  </si>
  <si>
    <t>←のちに実施協定書などに反映されるため、数字は全角で入力してください。</t>
    <rPh sb="4" eb="6">
      <t>ジッシ</t>
    </rPh>
    <rPh sb="6" eb="8">
      <t>キョウテイ</t>
    </rPh>
    <rPh sb="8" eb="9">
      <t>ショ</t>
    </rPh>
    <rPh sb="12" eb="14">
      <t>ハンエイ</t>
    </rPh>
    <rPh sb="20" eb="22">
      <t>スウジ</t>
    </rPh>
    <rPh sb="23" eb="25">
      <t>ゼンカク</t>
    </rPh>
    <rPh sb="26" eb="28">
      <t>ニュウリョク</t>
    </rPh>
    <phoneticPr fontId="11"/>
  </si>
  <si>
    <t>【任意】共同実施者　※交流計画を共同で実施する他の機関の担当者について特に明示したい場合には、機関名、役職、氏名などを記入してください。</t>
  </si>
  <si>
    <t xml:space="preserve">＜変更内容など記入例＞ </t>
  </si>
  <si>
    <t>訪問先は変わるが、▲▲大学で交流テーマに関する最先端の知識を習得することができ、同などの効果が得られる。</t>
  </si>
  <si>
    <r>
      <rPr>
        <sz val="8"/>
        <color rgb="FFFF0000"/>
        <rFont val="Meiryo UI"/>
        <family val="3"/>
        <charset val="128"/>
      </rPr>
      <t>【必須】</t>
    </r>
    <r>
      <rPr>
        <sz val="10"/>
        <color theme="1"/>
        <rFont val="Meiryo UI"/>
        <family val="3"/>
        <charset val="128"/>
      </rPr>
      <t>(2)緊急時の対応手順・連絡体制　※災害、ケガなどの緊急時対応を記入してください。</t>
    </r>
    <rPh sb="7" eb="10">
      <t>キンキュウジ</t>
    </rPh>
    <rPh sb="11" eb="13">
      <t>タイオウ</t>
    </rPh>
    <rPh sb="13" eb="15">
      <t>テジュン</t>
    </rPh>
    <rPh sb="16" eb="18">
      <t>レンラク</t>
    </rPh>
    <rPh sb="18" eb="20">
      <t>タイセイ</t>
    </rPh>
    <rPh sb="36" eb="38">
      <t>キニュウ</t>
    </rPh>
    <phoneticPr fontId="11"/>
  </si>
  <si>
    <t>←1)シートのオンライン交流実施日程について記入がある場合は自動入力されます。
オンライン交流の実施日程を修正する場合は、1)シートに戻って修正してください。</t>
    <phoneticPr fontId="11"/>
  </si>
  <si>
    <t>品名等</t>
    <rPh sb="0" eb="2">
      <t>ヒンメイ</t>
    </rPh>
    <rPh sb="2" eb="3">
      <t>トウ</t>
    </rPh>
    <phoneticPr fontId="19"/>
  </si>
  <si>
    <t>一式</t>
    <rPh sb="0" eb="2">
      <t>イッシキ</t>
    </rPh>
    <phoneticPr fontId="11"/>
  </si>
  <si>
    <t>予算額</t>
    <rPh sb="0" eb="2">
      <t>ヨサン</t>
    </rPh>
    <phoneticPr fontId="11"/>
  </si>
  <si>
    <t>総額</t>
    <rPh sb="0" eb="2">
      <t>ソウガク</t>
    </rPh>
    <phoneticPr fontId="11"/>
  </si>
  <si>
    <r>
      <t xml:space="preserve">その他
</t>
    </r>
    <r>
      <rPr>
        <sz val="8"/>
        <color theme="1"/>
        <rFont val="Meiryo UI"/>
        <family val="3"/>
        <charset val="128"/>
      </rPr>
      <t xml:space="preserve">(必須の消耗品、専用会場やオンライン交流ツール使用料、配付資料や映像などの製作費、外注費） </t>
    </r>
    <r>
      <rPr>
        <sz val="9"/>
        <color theme="1"/>
        <rFont val="Meiryo UI"/>
        <family val="3"/>
        <charset val="128"/>
      </rPr>
      <t xml:space="preserve">
</t>
    </r>
    <phoneticPr fontId="11"/>
  </si>
  <si>
    <t>費目</t>
    <rPh sb="0" eb="2">
      <t>ヒモク</t>
    </rPh>
    <phoneticPr fontId="19"/>
  </si>
  <si>
    <t>直接経費／プログラム経費</t>
    <rPh sb="0" eb="2">
      <t>チョクセツ</t>
    </rPh>
    <rPh sb="2" eb="4">
      <t>ケイヒ</t>
    </rPh>
    <rPh sb="10" eb="12">
      <t>ケイヒ</t>
    </rPh>
    <phoneticPr fontId="19"/>
  </si>
  <si>
    <r>
      <rPr>
        <sz val="9"/>
        <color theme="1"/>
        <rFont val="Meiryo UI"/>
        <family val="3"/>
        <charset val="128"/>
      </rPr>
      <t>使途など</t>
    </r>
    <r>
      <rPr>
        <sz val="10"/>
        <color theme="1"/>
        <rFont val="Meiryo UI"/>
        <family val="3"/>
        <charset val="128"/>
      </rPr>
      <t xml:space="preserve">
</t>
    </r>
    <r>
      <rPr>
        <sz val="8"/>
        <color theme="1"/>
        <rFont val="Meiryo UI"/>
        <family val="3"/>
        <charset val="128"/>
      </rPr>
      <t>＊金額内訳は本欄には記入しない</t>
    </r>
    <rPh sb="0" eb="2">
      <t>シト</t>
    </rPh>
    <phoneticPr fontId="11"/>
  </si>
  <si>
    <t>基礎枠</t>
    <rPh sb="0" eb="2">
      <t>キソ</t>
    </rPh>
    <rPh sb="2" eb="3">
      <t>ワク</t>
    </rPh>
    <phoneticPr fontId="11"/>
  </si>
  <si>
    <t>追加枠</t>
    <rPh sb="0" eb="3">
      <t>ツイカワク</t>
    </rPh>
    <phoneticPr fontId="11"/>
  </si>
  <si>
    <t>○○の実験</t>
    <phoneticPr fontId="11"/>
  </si>
  <si>
    <t>（記入例）</t>
  </si>
  <si>
    <t>○○実験動画作成費用（（株）○○へ外注）</t>
    <phoneticPr fontId="11"/>
  </si>
  <si>
    <t>※費用を要する実験または技術研修、オンライン交流の詳細な内容および交流計画における重要性・効果を記入してください。</t>
    <rPh sb="22" eb="24">
      <t>コウリュウ</t>
    </rPh>
    <phoneticPr fontId="19"/>
  </si>
  <si>
    <t>○○の実験試薬</t>
    <phoneticPr fontId="11"/>
  </si>
  <si>
    <t>直接経費</t>
    <phoneticPr fontId="11"/>
  </si>
  <si>
    <t>その他　追加枠</t>
    <phoneticPr fontId="11"/>
  </si>
  <si>
    <t>本交流計画におけるオンライン交流において使用</t>
    <phoneticPr fontId="11"/>
  </si>
  <si>
    <r>
      <rPr>
        <sz val="10"/>
        <color rgb="FFFF0000"/>
        <rFont val="Meiryo UI"/>
        <family val="3"/>
        <charset val="128"/>
      </rPr>
      <t>【プログラム経費の追加費用を申請する場合は必須】</t>
    </r>
    <r>
      <rPr>
        <sz val="10"/>
        <color theme="1"/>
        <rFont val="Meiryo UI"/>
        <family val="3"/>
        <charset val="128"/>
      </rPr>
      <t>プログラム経費　その他に関する追加費用明細</t>
    </r>
    <rPh sb="6" eb="8">
      <t>ケイヒ</t>
    </rPh>
    <rPh sb="9" eb="11">
      <t>ツイカ</t>
    </rPh>
    <rPh sb="11" eb="13">
      <t>ヒヨウ</t>
    </rPh>
    <rPh sb="14" eb="16">
      <t>シンセイ</t>
    </rPh>
    <rPh sb="18" eb="20">
      <t>バアイ</t>
    </rPh>
    <rPh sb="29" eb="31">
      <t>ケイヒ</t>
    </rPh>
    <rPh sb="34" eb="35">
      <t>タ</t>
    </rPh>
    <rPh sb="36" eb="37">
      <t>カン</t>
    </rPh>
    <rPh sb="39" eb="41">
      <t>ツイカ</t>
    </rPh>
    <rPh sb="41" eb="43">
      <t>ヒヨウ</t>
    </rPh>
    <rPh sb="43" eb="45">
      <t>メイサイ</t>
    </rPh>
    <phoneticPr fontId="19"/>
  </si>
  <si>
    <r>
      <t>【プログラム経費の追加費用を申請する場合は必須】</t>
    </r>
    <r>
      <rPr>
        <sz val="10"/>
        <rFont val="Meiryo UI"/>
        <family val="3"/>
        <charset val="128"/>
      </rPr>
      <t>プログラム経費　その他に関する追加費用明細</t>
    </r>
    <rPh sb="6" eb="8">
      <t>ケイヒ</t>
    </rPh>
    <rPh sb="9" eb="11">
      <t>ツイカ</t>
    </rPh>
    <rPh sb="11" eb="13">
      <t>ヒヨウ</t>
    </rPh>
    <rPh sb="14" eb="16">
      <t>シンセイ</t>
    </rPh>
    <rPh sb="18" eb="20">
      <t>バアイ</t>
    </rPh>
    <rPh sb="29" eb="31">
      <t>ケイヒ</t>
    </rPh>
    <rPh sb="34" eb="35">
      <t>ホカ</t>
    </rPh>
    <rPh sb="36" eb="37">
      <t>カン</t>
    </rPh>
    <rPh sb="39" eb="41">
      <t>ツイカ</t>
    </rPh>
    <rPh sb="41" eb="43">
      <t>ヒヨウ</t>
    </rPh>
    <rPh sb="43" eb="45">
      <t>メイサイ</t>
    </rPh>
    <phoneticPr fontId="19"/>
  </si>
  <si>
    <t>その他　追加枠
※以下の費用を計上してください。</t>
    <rPh sb="2" eb="3">
      <t>タ</t>
    </rPh>
    <phoneticPr fontId="11"/>
  </si>
  <si>
    <t>オンライン交流実施日程（開始日～終了日）</t>
    <rPh sb="9" eb="11">
      <t>ニッテイ</t>
    </rPh>
    <phoneticPr fontId="11"/>
  </si>
  <si>
    <r>
      <rPr>
        <sz val="10"/>
        <color rgb="FFFF0000"/>
        <rFont val="Meiryo UI"/>
        <family val="3"/>
        <charset val="128"/>
      </rPr>
      <t>【必須】</t>
    </r>
    <r>
      <rPr>
        <sz val="10"/>
        <rFont val="Meiryo UI"/>
        <family val="3"/>
        <charset val="128"/>
      </rPr>
      <t>オンライン交流実施の有無
実施する場合は実施日程</t>
    </r>
    <r>
      <rPr>
        <sz val="8"/>
        <rFont val="Meiryo UI"/>
        <family val="3"/>
        <charset val="128"/>
      </rPr>
      <t>（開始日～終了日）</t>
    </r>
    <rPh sb="1" eb="3">
      <t>ヒッス</t>
    </rPh>
    <rPh sb="14" eb="16">
      <t>ウム</t>
    </rPh>
    <rPh sb="17" eb="19">
      <t>ジッシ</t>
    </rPh>
    <rPh sb="21" eb="23">
      <t>バアイ</t>
    </rPh>
    <rPh sb="24" eb="26">
      <t>ジッシ</t>
    </rPh>
    <rPh sb="26" eb="28">
      <t>ニッテイ</t>
    </rPh>
    <phoneticPr fontId="11"/>
  </si>
  <si>
    <t>＊協力者の帯同は3名を目安に計上可能</t>
    <rPh sb="11" eb="13">
      <t>メヤス</t>
    </rPh>
    <phoneticPr fontId="11"/>
  </si>
  <si>
    <t>＊3名を目安に計上可能</t>
    <rPh sb="2" eb="3">
      <t>メイ</t>
    </rPh>
    <rPh sb="4" eb="6">
      <t>メヤス</t>
    </rPh>
    <rPh sb="7" eb="9">
      <t>ケイジョウ</t>
    </rPh>
    <rPh sb="9" eb="11">
      <t>カノウ</t>
    </rPh>
    <phoneticPr fontId="11"/>
  </si>
  <si>
    <t>(実施主担当者　受入れ機関名より下位の部署名)</t>
    <rPh sb="16" eb="18">
      <t>カイ</t>
    </rPh>
    <phoneticPr fontId="11"/>
  </si>
  <si>
    <r>
      <rPr>
        <sz val="10"/>
        <color rgb="FFFF0000"/>
        <rFont val="Meiryo UI"/>
        <family val="3"/>
        <charset val="128"/>
      </rPr>
      <t>【必須】</t>
    </r>
    <r>
      <rPr>
        <sz val="10"/>
        <rFont val="Meiryo UI"/>
        <family val="3"/>
        <charset val="128"/>
      </rPr>
      <t>JST</t>
    </r>
    <r>
      <rPr>
        <sz val="10"/>
        <color theme="1"/>
        <rFont val="Meiryo UI"/>
        <family val="3"/>
        <charset val="128"/>
      </rPr>
      <t>支援金による招へい者の送出し機関・属性別人数　　</t>
    </r>
    <r>
      <rPr>
        <sz val="9"/>
        <color rgb="FFFF0000"/>
        <rFont val="Meiryo UI"/>
        <family val="3"/>
        <charset val="128"/>
      </rPr>
      <t xml:space="preserve">※引率者含む </t>
    </r>
    <r>
      <rPr>
        <sz val="9"/>
        <color theme="1"/>
        <rFont val="Meiryo UI"/>
        <family val="3"/>
        <charset val="128"/>
      </rPr>
      <t>※自己資金招へい者除く</t>
    </r>
    <rPh sb="1" eb="3">
      <t>ヒッス</t>
    </rPh>
    <rPh sb="16" eb="17">
      <t>シャ</t>
    </rPh>
    <rPh sb="18" eb="20">
      <t>オクリダ</t>
    </rPh>
    <rPh sb="21" eb="23">
      <t>キカン</t>
    </rPh>
    <rPh sb="24" eb="26">
      <t>ゾクセイ</t>
    </rPh>
    <rPh sb="26" eb="27">
      <t>ベツ</t>
    </rPh>
    <rPh sb="27" eb="29">
      <t>ニンズウ</t>
    </rPh>
    <phoneticPr fontId="11"/>
  </si>
  <si>
    <t>JST支援金による招へい者人数</t>
    <rPh sb="3" eb="6">
      <t>シエンキン</t>
    </rPh>
    <rPh sb="9" eb="10">
      <t>ショウ</t>
    </rPh>
    <rPh sb="12" eb="13">
      <t>シャ</t>
    </rPh>
    <rPh sb="13" eb="15">
      <t>ニンズウ</t>
    </rPh>
    <phoneticPr fontId="11"/>
  </si>
  <si>
    <t>※簡潔に２、３行程度にまとめて記入してください。</t>
    <phoneticPr fontId="11"/>
  </si>
  <si>
    <t>(氏名、電話番号)</t>
    <rPh sb="1" eb="3">
      <t>シメイ</t>
    </rPh>
    <phoneticPr fontId="11"/>
  </si>
  <si>
    <r>
      <rPr>
        <sz val="9"/>
        <color theme="1"/>
        <rFont val="Meiryo UI"/>
        <family val="3"/>
        <charset val="128"/>
      </rPr>
      <t>一般管理費（JST支援金事業費の10%以内）</t>
    </r>
    <r>
      <rPr>
        <sz val="7"/>
        <color theme="1"/>
        <rFont val="Meiryo UI"/>
        <family val="3"/>
        <charset val="128"/>
      </rPr>
      <t xml:space="preserve">
※計上しない場合には「0」と記入(未記入の場合は原則0円と扱う)。</t>
    </r>
    <rPh sb="0" eb="2">
      <t>イッパン</t>
    </rPh>
    <rPh sb="2" eb="5">
      <t>カンリヒ</t>
    </rPh>
    <rPh sb="9" eb="12">
      <t>シエンキン</t>
    </rPh>
    <rPh sb="12" eb="15">
      <t>ジギョウヒ</t>
    </rPh>
    <rPh sb="19" eb="21">
      <t>イナイ</t>
    </rPh>
    <rPh sb="37" eb="39">
      <t>キニュウ</t>
    </rPh>
    <rPh sb="41" eb="43">
      <t>キニュウ</t>
    </rPh>
    <phoneticPr fontId="11"/>
  </si>
  <si>
    <t>※各コースの「目的・内容」を踏まえて、提案する交流計画の背景、目的、効果、実施後の展開を記入してください。</t>
    <phoneticPr fontId="11"/>
  </si>
  <si>
    <r>
      <rPr>
        <sz val="10"/>
        <color rgb="FFFF0000"/>
        <rFont val="Meiryo UI"/>
        <family val="3"/>
        <charset val="128"/>
      </rPr>
      <t>【プログラム経費追加費用を申請する場合は必須】</t>
    </r>
    <r>
      <rPr>
        <sz val="10"/>
        <rFont val="Meiryo UI"/>
        <family val="3"/>
        <charset val="128"/>
      </rPr>
      <t>追加費用による取り組みの詳細</t>
    </r>
    <rPh sb="6" eb="8">
      <t>ケイヒ</t>
    </rPh>
    <rPh sb="8" eb="10">
      <t>ツイカ</t>
    </rPh>
    <rPh sb="10" eb="12">
      <t>ヒヨウ</t>
    </rPh>
    <rPh sb="13" eb="15">
      <t>シンセイ</t>
    </rPh>
    <rPh sb="17" eb="19">
      <t>バアイ</t>
    </rPh>
    <rPh sb="23" eb="25">
      <t>ツイカ</t>
    </rPh>
    <rPh sb="25" eb="27">
      <t>ヒヨウ</t>
    </rPh>
    <rPh sb="30" eb="31">
      <t>ト</t>
    </rPh>
    <rPh sb="32" eb="33">
      <t>ク</t>
    </rPh>
    <rPh sb="35" eb="37">
      <t>ショウサイ</t>
    </rPh>
    <phoneticPr fontId="19"/>
  </si>
  <si>
    <t>(連絡担当者　受入れ機関名より下位の部署名)</t>
    <rPh sb="15" eb="17">
      <t>カイ</t>
    </rPh>
    <phoneticPr fontId="11"/>
  </si>
  <si>
    <t>(事務担当者　受入れ機関名より下位の部署名)</t>
    <rPh sb="15" eb="17">
      <t>カイ</t>
    </rPh>
    <phoneticPr fontId="11"/>
  </si>
  <si>
    <t>(実施責任者　契約法人名より下位の部署名・役職名)</t>
    <phoneticPr fontId="11"/>
  </si>
  <si>
    <t>※選考基準を参照の上、交流計画の目的や趣旨を記入してください。選考基準に記載された事項以外の目的を盛り込むことも可能です。</t>
    <rPh sb="31" eb="33">
      <t>センコウ</t>
    </rPh>
    <phoneticPr fontId="11"/>
  </si>
  <si>
    <t>（参考）国税庁法人番号公表サイト</t>
    <phoneticPr fontId="11"/>
  </si>
  <si>
    <r>
      <t xml:space="preserve">実施担当者
</t>
    </r>
    <r>
      <rPr>
        <sz val="7.5"/>
        <color theme="1"/>
        <rFont val="Meiryo UI"/>
        <family val="3"/>
        <charset val="128"/>
      </rPr>
      <t>(JSTと連絡調整を行う担当者)</t>
    </r>
    <rPh sb="0" eb="2">
      <t>ジッシ</t>
    </rPh>
    <rPh sb="2" eb="5">
      <t>タントウシャ</t>
    </rPh>
    <rPh sb="18" eb="21">
      <t>タントウシャ</t>
    </rPh>
    <phoneticPr fontId="11"/>
  </si>
  <si>
    <t>当日連絡先</t>
    <rPh sb="0" eb="2">
      <t>トウジツ</t>
    </rPh>
    <rPh sb="2" eb="5">
      <t>レンラクサキ</t>
    </rPh>
    <phoneticPr fontId="11"/>
  </si>
  <si>
    <r>
      <t>＊</t>
    </r>
    <r>
      <rPr>
        <sz val="9"/>
        <color rgb="FFFF0000"/>
        <rFont val="Meiryo UI"/>
        <family val="3"/>
        <charset val="128"/>
      </rPr>
      <t>直行便のない国であって、航路上やむを得ず宿泊する場合のみ</t>
    </r>
    <r>
      <rPr>
        <sz val="9"/>
        <rFont val="Meiryo UI"/>
        <family val="3"/>
        <charset val="128"/>
      </rPr>
      <t>　＊15,000円／人×泊以下（食費も「泊」にまとめて記入）</t>
    </r>
    <phoneticPr fontId="11"/>
  </si>
  <si>
    <r>
      <t>＊</t>
    </r>
    <r>
      <rPr>
        <sz val="9"/>
        <color rgb="FFFF0000"/>
        <rFont val="Meiryo UI"/>
        <family val="3"/>
        <charset val="128"/>
      </rPr>
      <t>自己申請</t>
    </r>
    <r>
      <rPr>
        <sz val="9"/>
        <rFont val="Meiryo UI"/>
        <family val="3"/>
        <charset val="128"/>
      </rPr>
      <t>を行う場合のみ。</t>
    </r>
    <r>
      <rPr>
        <sz val="9"/>
        <color rgb="FFFF0000"/>
        <rFont val="Meiryo UI"/>
        <family val="3"/>
        <charset val="128"/>
      </rPr>
      <t>実費（上限3,000円／人×回）</t>
    </r>
    <r>
      <rPr>
        <sz val="9"/>
        <rFont val="Meiryo UI"/>
        <family val="3"/>
        <charset val="128"/>
      </rPr>
      <t>　＊対象はJST支援金による招へい者のみ</t>
    </r>
    <rPh sb="27" eb="28">
      <t>カイ</t>
    </rPh>
    <phoneticPr fontId="11"/>
  </si>
  <si>
    <r>
      <rPr>
        <sz val="10"/>
        <color rgb="FFFF0000"/>
        <rFont val="Meiryo UI"/>
        <family val="3"/>
        <charset val="128"/>
      </rPr>
      <t>【必須】</t>
    </r>
    <r>
      <rPr>
        <sz val="10"/>
        <rFont val="Meiryo UI"/>
        <family val="3"/>
        <charset val="128"/>
      </rPr>
      <t>招へい期間</t>
    </r>
    <r>
      <rPr>
        <sz val="8"/>
        <rFont val="Meiryo UI"/>
        <family val="3"/>
        <charset val="128"/>
      </rPr>
      <t>（日本入国日～出国日）</t>
    </r>
    <rPh sb="1" eb="3">
      <t>ヒッス</t>
    </rPh>
    <rPh sb="4" eb="5">
      <t>ショウ</t>
    </rPh>
    <rPh sb="7" eb="9">
      <t>キカン</t>
    </rPh>
    <rPh sb="8" eb="9">
      <t>テイキ</t>
    </rPh>
    <phoneticPr fontId="11"/>
  </si>
  <si>
    <t>アイスランド</t>
  </si>
  <si>
    <t>アイルランド</t>
  </si>
  <si>
    <t>アゼルバイジャン</t>
  </si>
  <si>
    <t>アフガニスタン</t>
  </si>
  <si>
    <t>アメリカガッシュウコク</t>
  </si>
  <si>
    <t>アラブシュチョウコクレンポウ</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</si>
  <si>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</si>
  <si>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</si>
  <si>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</si>
  <si>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</si>
  <si>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</si>
  <si>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</si>
  <si>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</si>
  <si>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</si>
  <si>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</si>
  <si>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</si>
  <si>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</si>
  <si>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</si>
  <si>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t>
  </si>
  <si>
    <t>インド</t>
  </si>
  <si>
    <t>インドネシア</t>
  </si>
  <si>
    <t>ウガンダ</t>
  </si>
  <si>
    <t>ウクライナ</t>
  </si>
  <si>
    <t>ウズベキスタン</t>
  </si>
  <si>
    <t>ウルグアイ</t>
  </si>
  <si>
    <t>エイコク</t>
  </si>
  <si>
    <t>英国</t>
  </si>
  <si>
    <t>エクアドル</t>
  </si>
  <si>
    <t>エジプト</t>
  </si>
  <si>
    <t>エストニア</t>
  </si>
  <si>
    <t>エスワティニ</t>
  </si>
  <si>
    <t>エチオピア</t>
  </si>
  <si>
    <t>エリトリア</t>
  </si>
  <si>
    <t>エルサルバドル</t>
  </si>
  <si>
    <t>オーストラリア</t>
  </si>
  <si>
    <t>オーストリア</t>
  </si>
  <si>
    <t>オマーン</t>
  </si>
  <si>
    <t>オランダ</t>
  </si>
  <si>
    <t>ガーナ</t>
  </si>
  <si>
    <t>カーボベルデ</t>
  </si>
  <si>
    <t>ガイアナ</t>
  </si>
  <si>
    <t>カザフスタン</t>
  </si>
  <si>
    <t>カタール</t>
  </si>
  <si>
    <t>カナダ</t>
  </si>
  <si>
    <t>ガボン</t>
  </si>
  <si>
    <t>カメルーン</t>
  </si>
  <si>
    <t>ガンビア</t>
  </si>
  <si>
    <t>カンボジア</t>
  </si>
  <si>
    <t>キタマケドニア</t>
  </si>
  <si>
    <t>北マケドニア</t>
  </si>
  <si>
    <t>ギニア</t>
  </si>
  <si>
    <t>ギニアビサウ</t>
  </si>
  <si>
    <t>キプロス</t>
  </si>
  <si>
    <t>キューバ</t>
  </si>
  <si>
    <t>ギリシャ</t>
  </si>
  <si>
    <t>キリバス</t>
  </si>
  <si>
    <t>キルギス</t>
  </si>
  <si>
    <t>グアテマラ</t>
  </si>
  <si>
    <t>クウェート</t>
  </si>
  <si>
    <t>クック諸島</t>
  </si>
  <si>
    <t>グレナダ</t>
  </si>
  <si>
    <t>クロアチア</t>
  </si>
  <si>
    <t>ケニア</t>
  </si>
  <si>
    <t>コートジボワール</t>
  </si>
  <si>
    <t>コスタリカ</t>
  </si>
  <si>
    <t>コソボ</t>
  </si>
  <si>
    <t>コモロ</t>
  </si>
  <si>
    <t>コロンビア</t>
  </si>
  <si>
    <t>コンゴキョウワコク</t>
  </si>
  <si>
    <t>コンゴ共和国</t>
  </si>
  <si>
    <t>コンゴミンシュキョウワコク</t>
  </si>
  <si>
    <t>コンゴ民主共和国</t>
  </si>
  <si>
    <t>サウジアラビア</t>
  </si>
  <si>
    <t>サモア</t>
  </si>
  <si>
    <t>サントメ・プリンシペ</t>
  </si>
  <si>
    <t>ザンビア</t>
  </si>
  <si>
    <t>サンマリノ</t>
  </si>
  <si>
    <t>シエラレオネ</t>
  </si>
  <si>
    <t>ジブチ</t>
  </si>
  <si>
    <t>ジャマイカ</t>
  </si>
  <si>
    <t>ジョージア</t>
  </si>
  <si>
    <t>シリア</t>
  </si>
  <si>
    <t>シンガポール</t>
  </si>
  <si>
    <t>ジンバブエ</t>
  </si>
  <si>
    <t>スイス</t>
  </si>
  <si>
    <t>スウェーデン</t>
  </si>
  <si>
    <t>スーダン</t>
  </si>
  <si>
    <t>スペイン</t>
  </si>
  <si>
    <t>スリナム</t>
  </si>
  <si>
    <t>スリランカ</t>
  </si>
  <si>
    <t>スロバキア</t>
  </si>
  <si>
    <t>スロベニア</t>
  </si>
  <si>
    <t>セーシェル</t>
  </si>
  <si>
    <t>セキドウギニア</t>
  </si>
  <si>
    <t>赤道ギニア</t>
  </si>
  <si>
    <t>セネガル</t>
  </si>
  <si>
    <t>セルビア</t>
  </si>
  <si>
    <t>セントクリストファー・ネービス</t>
  </si>
  <si>
    <t>セントルシア</t>
  </si>
  <si>
    <t>ソマリア</t>
  </si>
  <si>
    <t>タイ</t>
  </si>
  <si>
    <t>タイワン</t>
  </si>
  <si>
    <t>タジキスタン</t>
  </si>
  <si>
    <t>タンザニア</t>
  </si>
  <si>
    <t>チェコ</t>
  </si>
  <si>
    <t>チャド</t>
  </si>
  <si>
    <t>チュニジア</t>
  </si>
  <si>
    <t>チリ</t>
  </si>
  <si>
    <t>ツバル</t>
  </si>
  <si>
    <t>デンマーク</t>
  </si>
  <si>
    <t>ドイツ</t>
  </si>
  <si>
    <t>トーゴ</t>
  </si>
  <si>
    <t>ドミニカ国</t>
  </si>
  <si>
    <t>ドミニカキョウワコク</t>
  </si>
  <si>
    <t>ドミニカ共和国</t>
  </si>
  <si>
    <t>トリニダード・トバゴ</t>
  </si>
  <si>
    <t>トルコ</t>
  </si>
  <si>
    <t>トンガ</t>
  </si>
  <si>
    <t>ナイジェリア</t>
  </si>
  <si>
    <t>ナウル</t>
  </si>
  <si>
    <t>ナミビア</t>
  </si>
  <si>
    <t>ニウエ</t>
  </si>
  <si>
    <t>ニカラグア</t>
  </si>
  <si>
    <t>ニジェール</t>
  </si>
  <si>
    <t>ニュージーランド</t>
  </si>
  <si>
    <t>ネパール</t>
  </si>
  <si>
    <t>ノルウェー</t>
  </si>
  <si>
    <t>バーレーン</t>
  </si>
  <si>
    <t>ハイチ</t>
  </si>
  <si>
    <t>パキスタン</t>
  </si>
  <si>
    <t>バチカン</t>
  </si>
  <si>
    <t>パナマ</t>
  </si>
  <si>
    <t>バヌアツ</t>
  </si>
  <si>
    <t>バハマ</t>
  </si>
  <si>
    <t>パプアニューギニア</t>
  </si>
  <si>
    <t>パラオ</t>
  </si>
  <si>
    <t>パラグアイ</t>
  </si>
  <si>
    <t>バルバドス</t>
  </si>
  <si>
    <t>ハンガリー</t>
  </si>
  <si>
    <t>バングラデシュ</t>
  </si>
  <si>
    <t>ヒガシティモール</t>
  </si>
  <si>
    <t>東ティモール</t>
  </si>
  <si>
    <t>フィジー</t>
  </si>
  <si>
    <t>フィリピン</t>
  </si>
  <si>
    <t>フィンランド</t>
  </si>
  <si>
    <t>ブータン</t>
  </si>
  <si>
    <t>ブラジル</t>
  </si>
  <si>
    <t>フランス</t>
  </si>
  <si>
    <t>ブルガリア</t>
  </si>
  <si>
    <t>ブルキナファソ</t>
  </si>
  <si>
    <t>ブルネイ</t>
  </si>
  <si>
    <t>ブルンジ</t>
  </si>
  <si>
    <t>ベトナム</t>
  </si>
  <si>
    <t>ベナン</t>
  </si>
  <si>
    <t>ベネズエラ</t>
  </si>
  <si>
    <t>ベラルーシ</t>
  </si>
  <si>
    <t>ベリーズ</t>
  </si>
  <si>
    <t>ペルー</t>
  </si>
  <si>
    <t>ベルギー</t>
  </si>
  <si>
    <t>ポーランド</t>
  </si>
  <si>
    <t>ボスニア・ヘルツェゴビナ</t>
  </si>
  <si>
    <t>ボツワナ</t>
  </si>
  <si>
    <t>ボリビア</t>
  </si>
  <si>
    <t>ポルトガル</t>
  </si>
  <si>
    <t>ホンジュラス</t>
  </si>
  <si>
    <t>マーシャル</t>
  </si>
  <si>
    <t>マダガスカル</t>
  </si>
  <si>
    <t>マラウイ</t>
  </si>
  <si>
    <t>マリ</t>
  </si>
  <si>
    <t>マルタ</t>
  </si>
  <si>
    <t>ミクロネシア</t>
  </si>
  <si>
    <t>ミナミアフリカキョウワコク</t>
  </si>
  <si>
    <t>ミナミスーダン</t>
  </si>
  <si>
    <t>南スーダン</t>
  </si>
  <si>
    <t>ミャンマー</t>
  </si>
  <si>
    <t>メキシコ</t>
  </si>
  <si>
    <t>モーリシャス</t>
  </si>
  <si>
    <t>モーリタニア</t>
  </si>
  <si>
    <t>モザンビーク</t>
  </si>
  <si>
    <t>モナコ</t>
  </si>
  <si>
    <t>モルディブ</t>
  </si>
  <si>
    <t>モルドバ</t>
  </si>
  <si>
    <t>モロッコ</t>
  </si>
  <si>
    <t>モンゴル</t>
  </si>
  <si>
    <t>モンテネグロ</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</si>
  <si>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</si>
  <si>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</si>
  <si>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</si>
  <si>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</si>
  <si>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</si>
  <si>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</si>
  <si>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</si>
  <si>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</si>
  <si>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</si>
  <si>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</si>
  <si>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</si>
  <si>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</si>
  <si>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ロシア</t>
  </si>
  <si>
    <t>フリガナ</t>
    <phoneticPr fontId="11"/>
  </si>
  <si>
    <r>
      <t>招へい者の
学部・部署</t>
    </r>
    <r>
      <rPr>
        <sz val="7.5"/>
        <color theme="1"/>
        <rFont val="Meiryo UI"/>
        <family val="3"/>
        <charset val="128"/>
      </rPr>
      <t>※複数可</t>
    </r>
    <rPh sb="0" eb="1">
      <t>ショウ</t>
    </rPh>
    <rPh sb="3" eb="4">
      <t>シャ</t>
    </rPh>
    <rPh sb="6" eb="8">
      <t>ガクブ</t>
    </rPh>
    <rPh sb="9" eb="11">
      <t>ブショ</t>
    </rPh>
    <phoneticPr fontId="11"/>
  </si>
  <si>
    <t xml:space="preserve">
７）経費概算見積書：国別渡航費</t>
    <phoneticPr fontId="11"/>
  </si>
  <si>
    <t>#1</t>
    <phoneticPr fontId="11"/>
  </si>
  <si>
    <r>
      <rPr>
        <sz val="10"/>
        <color theme="1"/>
        <rFont val="Meiryo UI"/>
        <family val="2"/>
      </rPr>
      <t>#</t>
    </r>
    <r>
      <rPr>
        <sz val="10"/>
        <color theme="1"/>
        <rFont val="Meiryo UI"/>
        <family val="2"/>
        <charset val="128"/>
      </rPr>
      <t>2</t>
    </r>
    <phoneticPr fontId="11"/>
  </si>
  <si>
    <t>#3</t>
  </si>
  <si>
    <r>
      <rPr>
        <sz val="10"/>
        <color theme="1"/>
        <rFont val="Meiryo UI"/>
        <family val="2"/>
      </rPr>
      <t>#</t>
    </r>
    <r>
      <rPr>
        <sz val="10"/>
        <color theme="1"/>
        <rFont val="Meiryo UI"/>
        <family val="2"/>
        <charset val="128"/>
      </rPr>
      <t>4</t>
    </r>
    <r>
      <rPr>
        <sz val="11"/>
        <color theme="1"/>
        <rFont val="Meiryo UI"/>
        <family val="2"/>
        <charset val="128"/>
      </rPr>
      <t/>
    </r>
  </si>
  <si>
    <t>#5</t>
  </si>
  <si>
    <r>
      <rPr>
        <sz val="10"/>
        <color theme="1"/>
        <rFont val="Meiryo UI"/>
        <family val="2"/>
      </rPr>
      <t>#</t>
    </r>
    <r>
      <rPr>
        <sz val="10"/>
        <color theme="1"/>
        <rFont val="Meiryo UI"/>
        <family val="2"/>
        <charset val="128"/>
      </rPr>
      <t>6</t>
    </r>
    <r>
      <rPr>
        <sz val="11"/>
        <color theme="1"/>
        <rFont val="Meiryo UI"/>
        <family val="2"/>
        <charset val="128"/>
      </rPr>
      <t/>
    </r>
  </si>
  <si>
    <t>#7</t>
  </si>
  <si>
    <r>
      <rPr>
        <sz val="10"/>
        <color theme="1"/>
        <rFont val="Meiryo UI"/>
        <family val="2"/>
      </rPr>
      <t>#</t>
    </r>
    <r>
      <rPr>
        <sz val="10"/>
        <color theme="1"/>
        <rFont val="Meiryo UI"/>
        <family val="2"/>
        <charset val="128"/>
      </rPr>
      <t>8</t>
    </r>
    <r>
      <rPr>
        <sz val="11"/>
        <color theme="1"/>
        <rFont val="Meiryo UI"/>
        <family val="2"/>
        <charset val="128"/>
      </rPr>
      <t/>
    </r>
  </si>
  <si>
    <t>#9</t>
  </si>
  <si>
    <r>
      <rPr>
        <sz val="10"/>
        <color theme="1"/>
        <rFont val="Meiryo UI"/>
        <family val="2"/>
      </rPr>
      <t>#</t>
    </r>
    <r>
      <rPr>
        <sz val="10"/>
        <color theme="1"/>
        <rFont val="Meiryo UI"/>
        <family val="2"/>
        <charset val="128"/>
      </rPr>
      <t>10</t>
    </r>
    <r>
      <rPr>
        <sz val="11"/>
        <color theme="1"/>
        <rFont val="Meiryo UI"/>
        <family val="2"/>
        <charset val="128"/>
      </rPr>
      <t/>
    </r>
  </si>
  <si>
    <t>#11</t>
  </si>
  <si>
    <t>#12</t>
  </si>
  <si>
    <r>
      <rPr>
        <sz val="10"/>
        <color theme="1"/>
        <rFont val="Meiryo UI"/>
        <family val="2"/>
      </rPr>
      <t>#</t>
    </r>
    <r>
      <rPr>
        <sz val="10"/>
        <color theme="1"/>
        <rFont val="Meiryo UI"/>
        <family val="2"/>
        <charset val="128"/>
      </rPr>
      <t>13</t>
    </r>
    <r>
      <rPr>
        <sz val="11"/>
        <color theme="1"/>
        <rFont val="Meiryo UI"/>
        <family val="2"/>
        <charset val="128"/>
      </rPr>
      <t/>
    </r>
  </si>
  <si>
    <t>#14</t>
  </si>
  <si>
    <r>
      <rPr>
        <sz val="10"/>
        <color theme="1"/>
        <rFont val="Meiryo UI"/>
        <family val="2"/>
      </rPr>
      <t>#</t>
    </r>
    <r>
      <rPr>
        <sz val="10"/>
        <color theme="1"/>
        <rFont val="Meiryo UI"/>
        <family val="2"/>
        <charset val="128"/>
      </rPr>
      <t>15</t>
    </r>
    <r>
      <rPr>
        <sz val="11"/>
        <color theme="1"/>
        <rFont val="Meiryo UI"/>
        <family val="2"/>
        <charset val="128"/>
      </rPr>
      <t/>
    </r>
  </si>
  <si>
    <t>#16</t>
  </si>
  <si>
    <t>#17</t>
  </si>
  <si>
    <r>
      <rPr>
        <sz val="10"/>
        <color theme="1"/>
        <rFont val="Meiryo UI"/>
        <family val="2"/>
      </rPr>
      <t>#</t>
    </r>
    <r>
      <rPr>
        <sz val="10"/>
        <color theme="1"/>
        <rFont val="Meiryo UI"/>
        <family val="2"/>
        <charset val="128"/>
      </rPr>
      <t>18</t>
    </r>
    <r>
      <rPr>
        <sz val="11"/>
        <color theme="1"/>
        <rFont val="Meiryo UI"/>
        <family val="2"/>
        <charset val="128"/>
      </rPr>
      <t/>
    </r>
  </si>
  <si>
    <t>#19</t>
  </si>
  <si>
    <r>
      <rPr>
        <sz val="10"/>
        <color theme="1"/>
        <rFont val="Meiryo UI"/>
        <family val="2"/>
      </rPr>
      <t>#</t>
    </r>
    <r>
      <rPr>
        <sz val="10"/>
        <color theme="1"/>
        <rFont val="Meiryo UI"/>
        <family val="2"/>
        <charset val="128"/>
      </rPr>
      <t>20</t>
    </r>
    <r>
      <rPr>
        <sz val="11"/>
        <color theme="1"/>
        <rFont val="Meiryo UI"/>
        <family val="2"/>
        <charset val="128"/>
      </rPr>
      <t/>
    </r>
  </si>
  <si>
    <t>#21</t>
  </si>
  <si>
    <r>
      <rPr>
        <sz val="10"/>
        <color theme="1"/>
        <rFont val="Meiryo UI"/>
        <family val="2"/>
      </rPr>
      <t>#</t>
    </r>
    <r>
      <rPr>
        <sz val="10"/>
        <color theme="1"/>
        <rFont val="Meiryo UI"/>
        <family val="2"/>
        <charset val="128"/>
      </rPr>
      <t>22</t>
    </r>
    <r>
      <rPr>
        <sz val="11"/>
        <color theme="1"/>
        <rFont val="Meiryo UI"/>
        <family val="2"/>
        <charset val="128"/>
      </rPr>
      <t/>
    </r>
  </si>
  <si>
    <t>#23</t>
  </si>
  <si>
    <r>
      <rPr>
        <sz val="10"/>
        <color theme="1"/>
        <rFont val="Meiryo UI"/>
        <family val="2"/>
      </rPr>
      <t>#</t>
    </r>
    <r>
      <rPr>
        <sz val="10"/>
        <color theme="1"/>
        <rFont val="Meiryo UI"/>
        <family val="2"/>
        <charset val="128"/>
      </rPr>
      <t>24</t>
    </r>
    <r>
      <rPr>
        <sz val="11"/>
        <color theme="1"/>
        <rFont val="Meiryo UI"/>
        <family val="2"/>
        <charset val="128"/>
      </rPr>
      <t/>
    </r>
  </si>
  <si>
    <t>#25</t>
  </si>
  <si>
    <r>
      <rPr>
        <sz val="10"/>
        <color theme="1"/>
        <rFont val="Meiryo UI"/>
        <family val="2"/>
      </rPr>
      <t>#</t>
    </r>
    <r>
      <rPr>
        <sz val="10"/>
        <color theme="1"/>
        <rFont val="Meiryo UI"/>
        <family val="2"/>
        <charset val="128"/>
      </rPr>
      <t>26</t>
    </r>
    <r>
      <rPr>
        <sz val="11"/>
        <color theme="1"/>
        <rFont val="Meiryo UI"/>
        <family val="2"/>
        <charset val="128"/>
      </rPr>
      <t/>
    </r>
  </si>
  <si>
    <t>#27</t>
  </si>
  <si>
    <r>
      <rPr>
        <sz val="10"/>
        <color theme="1"/>
        <rFont val="Meiryo UI"/>
        <family val="2"/>
      </rPr>
      <t>#</t>
    </r>
    <r>
      <rPr>
        <sz val="10"/>
        <color theme="1"/>
        <rFont val="Meiryo UI"/>
        <family val="2"/>
        <charset val="128"/>
      </rPr>
      <t>28</t>
    </r>
    <r>
      <rPr>
        <sz val="11"/>
        <color theme="1"/>
        <rFont val="Meiryo UI"/>
        <family val="2"/>
        <charset val="128"/>
      </rPr>
      <t/>
    </r>
  </si>
  <si>
    <t>#29</t>
  </si>
  <si>
    <r>
      <rPr>
        <sz val="10"/>
        <color theme="1"/>
        <rFont val="Meiryo UI"/>
        <family val="2"/>
      </rPr>
      <t>#</t>
    </r>
    <r>
      <rPr>
        <sz val="10"/>
        <color theme="1"/>
        <rFont val="Meiryo UI"/>
        <family val="2"/>
        <charset val="128"/>
      </rPr>
      <t>30</t>
    </r>
    <r>
      <rPr>
        <sz val="11"/>
        <color theme="1"/>
        <rFont val="Meiryo UI"/>
        <family val="2"/>
        <charset val="128"/>
      </rPr>
      <t/>
    </r>
  </si>
  <si>
    <t>#31</t>
  </si>
  <si>
    <r>
      <rPr>
        <sz val="10"/>
        <color theme="1"/>
        <rFont val="Meiryo UI"/>
        <family val="2"/>
      </rPr>
      <t>#</t>
    </r>
    <r>
      <rPr>
        <sz val="10"/>
        <color theme="1"/>
        <rFont val="Meiryo UI"/>
        <family val="2"/>
        <charset val="128"/>
      </rPr>
      <t>32</t>
    </r>
    <r>
      <rPr>
        <sz val="11"/>
        <color theme="1"/>
        <rFont val="Meiryo UI"/>
        <family val="2"/>
        <charset val="128"/>
      </rPr>
      <t/>
    </r>
  </si>
  <si>
    <t>#33</t>
  </si>
  <si>
    <r>
      <rPr>
        <sz val="10"/>
        <color theme="1"/>
        <rFont val="Meiryo UI"/>
        <family val="2"/>
      </rPr>
      <t>#</t>
    </r>
    <r>
      <rPr>
        <sz val="10"/>
        <color theme="1"/>
        <rFont val="Meiryo UI"/>
        <family val="2"/>
        <charset val="128"/>
      </rPr>
      <t>34</t>
    </r>
    <r>
      <rPr>
        <sz val="11"/>
        <color theme="1"/>
        <rFont val="Meiryo UI"/>
        <family val="2"/>
        <charset val="128"/>
      </rPr>
      <t/>
    </r>
  </si>
  <si>
    <t>#35</t>
  </si>
  <si>
    <r>
      <rPr>
        <sz val="10"/>
        <color theme="1"/>
        <rFont val="Meiryo UI"/>
        <family val="2"/>
      </rPr>
      <t>#</t>
    </r>
    <r>
      <rPr>
        <sz val="10"/>
        <color theme="1"/>
        <rFont val="Meiryo UI"/>
        <family val="2"/>
        <charset val="128"/>
      </rPr>
      <t>36</t>
    </r>
    <r>
      <rPr>
        <sz val="11"/>
        <color theme="1"/>
        <rFont val="Meiryo UI"/>
        <family val="2"/>
        <charset val="128"/>
      </rPr>
      <t/>
    </r>
  </si>
  <si>
    <t>#37</t>
  </si>
  <si>
    <r>
      <rPr>
        <sz val="10"/>
        <color theme="1"/>
        <rFont val="Meiryo UI"/>
        <family val="2"/>
      </rPr>
      <t>#</t>
    </r>
    <r>
      <rPr>
        <sz val="10"/>
        <color theme="1"/>
        <rFont val="Meiryo UI"/>
        <family val="2"/>
        <charset val="128"/>
      </rPr>
      <t>38</t>
    </r>
    <r>
      <rPr>
        <sz val="11"/>
        <color theme="1"/>
        <rFont val="Meiryo UI"/>
        <family val="2"/>
        <charset val="128"/>
      </rPr>
      <t/>
    </r>
  </si>
  <si>
    <t>#39</t>
  </si>
  <si>
    <r>
      <rPr>
        <sz val="10"/>
        <color theme="1"/>
        <rFont val="Meiryo UI"/>
        <family val="2"/>
      </rPr>
      <t>#</t>
    </r>
    <r>
      <rPr>
        <sz val="10"/>
        <color theme="1"/>
        <rFont val="Meiryo UI"/>
        <family val="2"/>
        <charset val="128"/>
      </rPr>
      <t>40</t>
    </r>
    <r>
      <rPr>
        <sz val="11"/>
        <color theme="1"/>
        <rFont val="Meiryo UI"/>
        <family val="2"/>
        <charset val="128"/>
      </rPr>
      <t/>
    </r>
  </si>
  <si>
    <t>#41</t>
  </si>
  <si>
    <r>
      <rPr>
        <sz val="10"/>
        <color theme="1"/>
        <rFont val="Meiryo UI"/>
        <family val="2"/>
      </rPr>
      <t>#</t>
    </r>
    <r>
      <rPr>
        <sz val="10"/>
        <color theme="1"/>
        <rFont val="Meiryo UI"/>
        <family val="2"/>
        <charset val="128"/>
      </rPr>
      <t>42</t>
    </r>
    <r>
      <rPr>
        <sz val="11"/>
        <color theme="1"/>
        <rFont val="Meiryo UI"/>
        <family val="2"/>
        <charset val="128"/>
      </rPr>
      <t/>
    </r>
  </si>
  <si>
    <t>#43</t>
  </si>
  <si>
    <r>
      <rPr>
        <sz val="10"/>
        <color theme="1"/>
        <rFont val="Meiryo UI"/>
        <family val="2"/>
      </rPr>
      <t>#</t>
    </r>
    <r>
      <rPr>
        <sz val="10"/>
        <color theme="1"/>
        <rFont val="Meiryo UI"/>
        <family val="2"/>
        <charset val="128"/>
      </rPr>
      <t>44</t>
    </r>
    <r>
      <rPr>
        <sz val="11"/>
        <color theme="1"/>
        <rFont val="Meiryo UI"/>
        <family val="2"/>
        <charset val="128"/>
      </rPr>
      <t/>
    </r>
  </si>
  <si>
    <t>#45</t>
  </si>
  <si>
    <t>#46</t>
  </si>
  <si>
    <r>
      <rPr>
        <sz val="10"/>
        <color theme="1"/>
        <rFont val="Meiryo UI"/>
        <family val="2"/>
      </rPr>
      <t>#</t>
    </r>
    <r>
      <rPr>
        <sz val="10"/>
        <color theme="1"/>
        <rFont val="Meiryo UI"/>
        <family val="2"/>
        <charset val="128"/>
      </rPr>
      <t>47</t>
    </r>
    <r>
      <rPr>
        <sz val="11"/>
        <color theme="1"/>
        <rFont val="Meiryo UI"/>
        <family val="2"/>
        <charset val="128"/>
      </rPr>
      <t/>
    </r>
  </si>
  <si>
    <t>#48</t>
  </si>
  <si>
    <r>
      <rPr>
        <sz val="10"/>
        <color theme="1"/>
        <rFont val="Meiryo UI"/>
        <family val="2"/>
      </rPr>
      <t>#</t>
    </r>
    <r>
      <rPr>
        <sz val="10"/>
        <color theme="1"/>
        <rFont val="Meiryo UI"/>
        <family val="2"/>
        <charset val="128"/>
      </rPr>
      <t>49</t>
    </r>
    <r>
      <rPr>
        <sz val="11"/>
        <color theme="1"/>
        <rFont val="Meiryo UI"/>
        <family val="2"/>
        <charset val="128"/>
      </rPr>
      <t/>
    </r>
  </si>
  <si>
    <t>#50</t>
  </si>
  <si>
    <t>JST支援</t>
    <rPh sb="3" eb="5">
      <t>シエン</t>
    </rPh>
    <phoneticPr fontId="11"/>
  </si>
  <si>
    <t>自己資金</t>
    <rPh sb="0" eb="2">
      <t>ジコ</t>
    </rPh>
    <rPh sb="2" eb="4">
      <t>シキン</t>
    </rPh>
    <phoneticPr fontId="11"/>
  </si>
  <si>
    <t>大学院生</t>
    <rPh sb="0" eb="2">
      <t>ダイガク</t>
    </rPh>
    <rPh sb="2" eb="4">
      <t>インセイ</t>
    </rPh>
    <phoneticPr fontId="11"/>
  </si>
  <si>
    <t>ポスドク</t>
  </si>
  <si>
    <t>合計</t>
  </si>
  <si>
    <t>以下自己資金招へい者</t>
    <rPh sb="0" eb="2">
      <t>イカ</t>
    </rPh>
    <rPh sb="2" eb="4">
      <t>ジコ</t>
    </rPh>
    <rPh sb="4" eb="6">
      <t>シキン</t>
    </rPh>
    <rPh sb="6" eb="7">
      <t>ショウ</t>
    </rPh>
    <rPh sb="9" eb="10">
      <t>シャ</t>
    </rPh>
    <phoneticPr fontId="11"/>
  </si>
  <si>
    <t>※自己資金招へい者の有無を選択してください （ありの場合は以下に記入）</t>
  </si>
  <si>
    <r>
      <rPr>
        <sz val="10"/>
        <rFont val="Meiryo UI"/>
        <family val="3"/>
        <charset val="128"/>
      </rPr>
      <t>自己資金招へい者</t>
    </r>
    <r>
      <rPr>
        <sz val="10"/>
        <color theme="1"/>
        <rFont val="Meiryo UI"/>
        <family val="3"/>
        <charset val="128"/>
      </rPr>
      <t>　</t>
    </r>
    <r>
      <rPr>
        <sz val="9"/>
        <color theme="1"/>
        <rFont val="Meiryo UI"/>
        <family val="3"/>
        <charset val="128"/>
      </rPr>
      <t>　※JST支援金による招へい者と同数以下で国籍の要件を満たすこと。採択された場合にはリストを提出いただきます。</t>
    </r>
    <rPh sb="0" eb="2">
      <t>ジコ</t>
    </rPh>
    <rPh sb="2" eb="4">
      <t>シキン</t>
    </rPh>
    <rPh sb="4" eb="5">
      <t>ショウ</t>
    </rPh>
    <rPh sb="7" eb="8">
      <t>シャ</t>
    </rPh>
    <phoneticPr fontId="11"/>
  </si>
  <si>
    <t>※自己資金招へい者は枝番「＃1」以降に記載してください。</t>
    <rPh sb="1" eb="3">
      <t>ジコ</t>
    </rPh>
    <rPh sb="3" eb="5">
      <t>シキン</t>
    </rPh>
    <rPh sb="5" eb="6">
      <t>ショウ</t>
    </rPh>
    <rPh sb="8" eb="9">
      <t>シャ</t>
    </rPh>
    <rPh sb="10" eb="12">
      <t>エダバン</t>
    </rPh>
    <rPh sb="16" eb="18">
      <t>イコウ</t>
    </rPh>
    <rPh sb="19" eb="21">
      <t>キサイ</t>
    </rPh>
    <phoneticPr fontId="11"/>
  </si>
  <si>
    <t>カンコク</t>
  </si>
  <si>
    <t>クックショトウ</t>
  </si>
  <si>
    <t>セントビンセントオヨビグレナディーンショトウ</t>
  </si>
  <si>
    <t>ソロモンショトウ</t>
  </si>
  <si>
    <t>チュウオウアフリカキョウワコク</t>
  </si>
  <si>
    <t>チュウゴク</t>
  </si>
  <si>
    <t>ドミニカコク</t>
  </si>
  <si>
    <t>アメリカ合衆国</t>
    <rPh sb="4" eb="7">
      <t>ガッシュウコク</t>
    </rPh>
    <phoneticPr fontId="1"/>
  </si>
  <si>
    <t>韓国</t>
  </si>
  <si>
    <t>セントビンセントおよびグレナディーン諸島</t>
  </si>
  <si>
    <t>台湾</t>
  </si>
  <si>
    <t>中央アフリカ共和国</t>
    <rPh sb="6" eb="9">
      <t>キョウワコク</t>
    </rPh>
    <phoneticPr fontId="1"/>
  </si>
  <si>
    <t>中国</t>
  </si>
  <si>
    <t>南アフリカ共和国</t>
    <rPh sb="5" eb="8">
      <t>キョウワコク</t>
    </rPh>
    <phoneticPr fontId="1"/>
  </si>
  <si>
    <t>上記以外の高等専門学校</t>
    <rPh sb="0" eb="2">
      <t>ジョウキ</t>
    </rPh>
    <phoneticPr fontId="11"/>
  </si>
  <si>
    <t>パレスチナ</t>
    <phoneticPr fontId="11"/>
  </si>
  <si>
    <t>※地域を選択</t>
  </si>
  <si>
    <t>【2022年度】　さくら招へいプログラム　</t>
    <rPh sb="5" eb="7">
      <t>ネンド</t>
    </rPh>
    <phoneticPr fontId="11"/>
  </si>
  <si>
    <r>
      <rPr>
        <sz val="10"/>
        <color rgb="FFFF0000"/>
        <rFont val="Meiryo UI"/>
        <family val="3"/>
        <charset val="128"/>
      </rPr>
      <t xml:space="preserve">【受入れ機関が教育研究機関（大学、高専、高校または公的研究機関）の場合のみ必須】
</t>
    </r>
    <r>
      <rPr>
        <sz val="10"/>
        <rFont val="Meiryo UI"/>
        <family val="3"/>
        <charset val="128"/>
      </rPr>
      <t>(3)日本と海外の教育研究機関間の継続的連携・協力・交流の促進（グローバル化の促進）</t>
    </r>
    <rPh sb="14" eb="16">
      <t>ダイガク</t>
    </rPh>
    <rPh sb="17" eb="19">
      <t>コウセン</t>
    </rPh>
    <rPh sb="20" eb="22">
      <t>コウコウ</t>
    </rPh>
    <rPh sb="25" eb="27">
      <t>コウテキ</t>
    </rPh>
    <rPh sb="27" eb="29">
      <t>ケンキュウ</t>
    </rPh>
    <rPh sb="29" eb="31">
      <t>キカン</t>
    </rPh>
    <rPh sb="37" eb="39">
      <t>ヒッス</t>
    </rPh>
    <phoneticPr fontId="11"/>
  </si>
  <si>
    <t>○○を目的として、○○に関するオンライン講義を行い、今後の共同研究に関するディスカッションをオンラインにて実施する。
●月●日　オンライン講義（□□大学●●教授）
●月○日　今後の共同研究に関するディスカッション</t>
    <rPh sb="3" eb="5">
      <t>モクテキ</t>
    </rPh>
    <rPh sb="12" eb="13">
      <t>カン</t>
    </rPh>
    <rPh sb="20" eb="22">
      <t>コウギ</t>
    </rPh>
    <rPh sb="23" eb="24">
      <t>オコナ</t>
    </rPh>
    <rPh sb="26" eb="28">
      <t>コンゴ</t>
    </rPh>
    <rPh sb="29" eb="31">
      <t>キョウドウ</t>
    </rPh>
    <rPh sb="31" eb="33">
      <t>ケンキュウ</t>
    </rPh>
    <rPh sb="34" eb="35">
      <t>カン</t>
    </rPh>
    <rPh sb="53" eb="55">
      <t>ジッシ</t>
    </rPh>
    <phoneticPr fontId="11"/>
  </si>
  <si>
    <r>
      <rPr>
        <sz val="10"/>
        <rFont val="Meiryo UI"/>
        <family val="3"/>
        <charset val="128"/>
      </rPr>
      <t>（オンライン開始日）　　　　　(オンライン終了日)</t>
    </r>
    <r>
      <rPr>
        <b/>
        <sz val="10"/>
        <rFont val="Meiryo UI"/>
        <family val="3"/>
        <charset val="128"/>
      </rPr>
      <t xml:space="preserve">
202●/●/●　　～　　202●/●/○</t>
    </r>
    <rPh sb="6" eb="9">
      <t>カイシビ</t>
    </rPh>
    <rPh sb="21" eb="24">
      <t>シュウリョウビ</t>
    </rPh>
    <phoneticPr fontId="11"/>
  </si>
  <si>
    <t>202●/●/●</t>
    <phoneticPr fontId="11"/>
  </si>
  <si>
    <r>
      <t xml:space="preserve">シート2)、3)に記入後、自動入力されます。
</t>
    </r>
    <r>
      <rPr>
        <u/>
        <sz val="9"/>
        <color rgb="FFFF0000"/>
        <rFont val="Meiryo UI"/>
        <family val="3"/>
        <charset val="128"/>
      </rPr>
      <t xml:space="preserve">
</t>
    </r>
    <r>
      <rPr>
        <sz val="9"/>
        <rFont val="Meiryo UI"/>
        <family val="3"/>
        <charset val="128"/>
      </rPr>
      <t xml:space="preserve"> </t>
    </r>
    <r>
      <rPr>
        <u/>
        <sz val="9"/>
        <rFont val="Meiryo UI"/>
        <family val="3"/>
        <charset val="128"/>
      </rPr>
      <t xml:space="preserve">※Excelのバージョン等により表示されない場合がありますが、
</t>
    </r>
    <r>
      <rPr>
        <sz val="9"/>
        <rFont val="Meiryo UI"/>
        <family val="3"/>
        <charset val="128"/>
      </rPr>
      <t xml:space="preserve"> 　 </t>
    </r>
    <r>
      <rPr>
        <u/>
        <sz val="9"/>
        <rFont val="Meiryo UI"/>
        <family val="3"/>
        <charset val="128"/>
      </rPr>
      <t>問題ありませんので、そのままご提出ください。</t>
    </r>
    <rPh sb="9" eb="11">
      <t>キニュウ</t>
    </rPh>
    <rPh sb="11" eb="12">
      <t>ゴ</t>
    </rPh>
    <rPh sb="13" eb="15">
      <t>ジドウ</t>
    </rPh>
    <rPh sb="15" eb="17">
      <t>ニュウリョク</t>
    </rPh>
    <rPh sb="37" eb="38">
      <t>トウ</t>
    </rPh>
    <rPh sb="41" eb="43">
      <t>ヒョウジ</t>
    </rPh>
    <rPh sb="47" eb="49">
      <t>バアイ</t>
    </rPh>
    <rPh sb="60" eb="62">
      <t>モンダイ</t>
    </rPh>
    <rPh sb="75" eb="77">
      <t>テイシュツ</t>
    </rPh>
    <phoneticPr fontId="11"/>
  </si>
  <si>
    <t>※交流計画の実施によって、招へい者による日本への留学、就職、共同研究等のための再来日や、招へい者と日本の教育研究機関との継続的な交流や国際的頭脳循環が促進されることについて記入してください（上記欄の記載内容と重複してもかまいません）。</t>
    <phoneticPr fontId="11"/>
  </si>
  <si>
    <t>※交流計画の実施を契機として、日本と海外の教育研究機関間の継続的連携・協力・交流の促進（グローバル化の促進）につながることを期待します。たとえば、外国語で学位取得に必要な単位を取得できる体制、外国と容易に共同研究等を行える体制の構築、具体的な取り組みを伴う協定の締結・強化などが促進されることについて記入してください（上記欄の記載内容と重複してもかまいません）。
※受入れ機関の日本人学生などが受入れに関与する場合、その内容やもたらしうる効果があれば記入してください。</t>
    <phoneticPr fontId="11"/>
  </si>
  <si>
    <r>
      <rPr>
        <b/>
        <sz val="10"/>
        <color theme="1"/>
        <rFont val="Meiryo UI"/>
        <family val="3"/>
        <charset val="128"/>
      </rPr>
      <t>【招へい単価】</t>
    </r>
    <r>
      <rPr>
        <b/>
        <sz val="10"/>
        <color rgb="FFFF0000"/>
        <rFont val="Meiryo UI"/>
        <family val="3"/>
        <charset val="128"/>
      </rPr>
      <t>※原則20,000円以下</t>
    </r>
    <r>
      <rPr>
        <b/>
        <sz val="10"/>
        <color theme="1"/>
        <rFont val="Meiryo UI"/>
        <family val="3"/>
        <charset val="128"/>
      </rPr>
      <t xml:space="preserve">
</t>
    </r>
    <r>
      <rPr>
        <sz val="8"/>
        <color theme="1"/>
        <rFont val="Meiryo UI"/>
        <family val="3"/>
        <charset val="128"/>
      </rPr>
      <t>（渡航費及び消費税相当額を除くJST支援金総計
÷受入れ人数÷受入れ日数）</t>
    </r>
    <rPh sb="1" eb="2">
      <t>ショウ</t>
    </rPh>
    <rPh sb="4" eb="6">
      <t>タンカ</t>
    </rPh>
    <rPh sb="21" eb="24">
      <t>トコウヒ</t>
    </rPh>
    <rPh sb="24" eb="25">
      <t>オヨ</t>
    </rPh>
    <rPh sb="26" eb="29">
      <t>ショウヒゼイ</t>
    </rPh>
    <rPh sb="29" eb="31">
      <t>ソウトウ</t>
    </rPh>
    <rPh sb="31" eb="32">
      <t>ガク</t>
    </rPh>
    <rPh sb="33" eb="34">
      <t>ノゾ</t>
    </rPh>
    <rPh sb="38" eb="41">
      <t>シエンキン</t>
    </rPh>
    <rPh sb="41" eb="43">
      <t>ソウケイ</t>
    </rPh>
    <rPh sb="45" eb="46">
      <t>ウ</t>
    </rPh>
    <rPh sb="46" eb="47">
      <t>イ</t>
    </rPh>
    <rPh sb="48" eb="50">
      <t>ニンズウ</t>
    </rPh>
    <rPh sb="51" eb="52">
      <t>ウ</t>
    </rPh>
    <rPh sb="52" eb="53">
      <t>イ</t>
    </rPh>
    <rPh sb="54" eb="56">
      <t>ニッスウ</t>
    </rPh>
    <phoneticPr fontId="11"/>
  </si>
  <si>
    <r>
      <rPr>
        <sz val="10"/>
        <color rgb="FFFF0000"/>
        <rFont val="Meiryo UI"/>
        <family val="3"/>
        <charset val="128"/>
      </rPr>
      <t>【必須】</t>
    </r>
    <r>
      <rPr>
        <sz val="10"/>
        <color theme="1"/>
        <rFont val="Meiryo UI"/>
        <family val="3"/>
        <charset val="128"/>
      </rPr>
      <t>(2)科学技術イノベーションに貢献しうる優秀な人材の養成・確保や国際的頭脳循環の促進について</t>
    </r>
    <phoneticPr fontId="11"/>
  </si>
  <si>
    <t>Ver.2203</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</si>
</sst>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yyyy/m/d;@"/>
    <numFmt numFmtId="177" formatCode="0_ "/>
    <numFmt numFmtId="178" formatCode="m&quot;月&quot;d&quot;日&quot;\(aaa\)"/>
    <numFmt numFmtId="179" formatCode="0&quot;日間&quot;\ "/>
    <numFmt numFmtId="180" formatCode="0&quot;人&quot;"/>
    <numFmt numFmtId="181" formatCode="#,##0&quot;円&quot;"/>
    <numFmt numFmtId="182" formatCode="General&quot;日&quot;&quot;間&quot;"/>
    <numFmt numFmtId="183" formatCode="General&quot;人&quot;"/>
    <numFmt numFmtId="184" formatCode="0&quot; 日間&quot;\ "/>
    <numFmt numFmtId="185" formatCode="General&quot; 人&quot;"/>
    <numFmt numFmtId="186" formatCode="General&quot; 日&quot;&quot;間&quot;"/>
    <numFmt numFmtId="187" formatCode="yyyy/m/d\ &quot;ま&quot;&quot;で&quot;"/>
    <numFmt numFmtId="188" formatCode="#,##0_ ;[Red]\-#,##0\ "/>
    <numFmt numFmtId="189" formatCode="#,##0&quot;円/人・日&quot;"/>
    <numFmt numFmtId="190" formatCode="#,##0_);[Red]\(#,##0\)"/>
    <numFmt numFmtId="191" formatCode="#,##0_ "/>
    <numFmt numFmtId="192" formatCode="yyyy&quot;年&quot;m&quot;月&quot;d&quot;日&quot;\(aaa\)"/>
  </numFmts>
  <fonts count="69" x14ac:knownFonts="1">
    <font>
      <sz val="11"/>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6"/>
      <name val="Meiryo UI"/>
      <family val="2"/>
      <charset val="128"/>
    </font>
    <font>
      <sz val="9"/>
      <color theme="1"/>
      <name val="Meiryo UI"/>
      <family val="2"/>
      <charset val="128"/>
    </font>
    <font>
      <sz val="10"/>
      <color theme="1"/>
      <name val="Meiryo UI"/>
      <family val="2"/>
      <charset val="128"/>
    </font>
    <font>
      <sz val="10"/>
      <color theme="1"/>
      <name val="Meiryo UI"/>
      <family val="3"/>
      <charset val="128"/>
    </font>
    <font>
      <sz val="9"/>
      <color theme="1"/>
      <name val="Meiryo UI"/>
      <family val="3"/>
      <charset val="128"/>
    </font>
    <font>
      <sz val="8"/>
      <color theme="1"/>
      <name val="Meiryo UI"/>
      <family val="3"/>
      <charset val="128"/>
    </font>
    <font>
      <b/>
      <sz val="11"/>
      <color theme="1"/>
      <name val="Meiryo UI"/>
      <family val="3"/>
      <charset val="128"/>
    </font>
    <font>
      <b/>
      <sz val="9"/>
      <color theme="1"/>
      <name val="Meiryo UI"/>
      <family val="3"/>
      <charset val="128"/>
    </font>
    <font>
      <sz val="6"/>
      <name val="ＭＳ Ｐゴシック"/>
      <family val="3"/>
      <charset val="128"/>
    </font>
    <font>
      <sz val="11"/>
      <color theme="1"/>
      <name val="Meiryo UI"/>
      <family val="3"/>
      <charset val="128"/>
    </font>
    <font>
      <sz val="10"/>
      <color rgb="FFFF0000"/>
      <name val="Meiryo UI"/>
      <family val="3"/>
      <charset val="128"/>
    </font>
    <font>
      <sz val="7"/>
      <color theme="1"/>
      <name val="Meiryo UI"/>
      <family val="3"/>
      <charset val="128"/>
    </font>
    <font>
      <sz val="8"/>
      <color theme="1"/>
      <name val="Meiryo UI"/>
      <family val="2"/>
      <charset val="128"/>
    </font>
    <font>
      <sz val="10"/>
      <name val="Meiryo UI"/>
      <family val="3"/>
      <charset val="128"/>
    </font>
    <font>
      <sz val="9"/>
      <name val="Meiryo UI"/>
      <family val="3"/>
      <charset val="128"/>
    </font>
    <font>
      <sz val="11"/>
      <color theme="1"/>
      <name val="Meiryo UI"/>
      <family val="2"/>
      <charset val="128"/>
    </font>
    <font>
      <sz val="11"/>
      <color rgb="FF006100"/>
      <name val="Meiryo UI"/>
      <family val="2"/>
      <charset val="128"/>
    </font>
    <font>
      <sz val="7.5"/>
      <color theme="1"/>
      <name val="Meiryo UI"/>
      <family val="3"/>
      <charset val="128"/>
    </font>
    <font>
      <b/>
      <sz val="10"/>
      <color theme="1"/>
      <name val="Meiryo UI"/>
      <family val="3"/>
      <charset val="128"/>
    </font>
    <font>
      <sz val="8"/>
      <name val="Meiryo UI"/>
      <family val="3"/>
      <charset val="128"/>
    </font>
    <font>
      <sz val="9"/>
      <color rgb="FFFF0000"/>
      <name val="Meiryo UI"/>
      <family val="3"/>
      <charset val="128"/>
    </font>
    <font>
      <b/>
      <sz val="10"/>
      <color rgb="FFFF0000"/>
      <name val="Meiryo UI"/>
      <family val="3"/>
      <charset val="128"/>
    </font>
    <font>
      <sz val="7.5"/>
      <color rgb="FFFF0000"/>
      <name val="Meiryo UI"/>
      <family val="3"/>
      <charset val="128"/>
    </font>
    <font>
      <sz val="12"/>
      <color theme="1"/>
      <name val="Meiryo UI"/>
      <family val="2"/>
      <charset val="128"/>
    </font>
    <font>
      <sz val="8"/>
      <color rgb="FFFF0000"/>
      <name val="Meiryo UI"/>
      <family val="3"/>
      <charset val="128"/>
    </font>
    <font>
      <b/>
      <sz val="9"/>
      <color rgb="FFFF0000"/>
      <name val="Meiryo UI"/>
      <family val="3"/>
      <charset val="128"/>
    </font>
    <font>
      <b/>
      <sz val="12"/>
      <color theme="1"/>
      <name val="Meiryo UI"/>
      <family val="3"/>
      <charset val="128"/>
    </font>
    <font>
      <sz val="10"/>
      <color indexed="81"/>
      <name val="Meiryo UI"/>
      <family val="3"/>
      <charset val="128"/>
    </font>
    <font>
      <b/>
      <sz val="10"/>
      <name val="Meiryo UI"/>
      <family val="3"/>
      <charset val="128"/>
    </font>
    <font>
      <b/>
      <sz val="9"/>
      <name val="Meiryo UI"/>
      <family val="3"/>
      <charset val="128"/>
    </font>
    <font>
      <sz val="11"/>
      <name val="Meiryo UI"/>
      <family val="3"/>
      <charset val="128"/>
    </font>
    <font>
      <b/>
      <sz val="11"/>
      <name val="Meiryo UI"/>
      <family val="3"/>
      <charset val="128"/>
    </font>
    <font>
      <b/>
      <sz val="11"/>
      <color rgb="FF0070C0"/>
      <name val="Meiryo UI"/>
      <family val="3"/>
      <charset val="128"/>
    </font>
    <font>
      <b/>
      <sz val="11"/>
      <color rgb="FFFF0000"/>
      <name val="Meiryo UI"/>
      <family val="3"/>
      <charset val="128"/>
    </font>
    <font>
      <b/>
      <sz val="18"/>
      <name val="Meiryo UI"/>
      <family val="3"/>
      <charset val="128"/>
    </font>
    <font>
      <b/>
      <sz val="12"/>
      <color rgb="FF0070C0"/>
      <name val="Meiryo UI"/>
      <family val="3"/>
      <charset val="128"/>
    </font>
    <font>
      <sz val="6"/>
      <name val="游ゴシック"/>
      <family val="2"/>
      <charset val="128"/>
      <scheme val="minor"/>
    </font>
    <font>
      <sz val="9"/>
      <color theme="1"/>
      <name val="SimSun"/>
      <charset val="134"/>
    </font>
    <font>
      <b/>
      <sz val="11"/>
      <color rgb="FFFFFF99"/>
      <name val="Meiryo UI"/>
      <family val="3"/>
      <charset val="128"/>
    </font>
    <font>
      <b/>
      <sz val="7"/>
      <name val="Meiryo UI"/>
      <family val="3"/>
      <charset val="128"/>
    </font>
    <font>
      <sz val="11"/>
      <color theme="0"/>
      <name val="Meiryo UI"/>
      <family val="2"/>
      <charset val="128"/>
    </font>
    <font>
      <b/>
      <sz val="12"/>
      <name val="Meiryo UI"/>
      <family val="3"/>
      <charset val="128"/>
    </font>
    <font>
      <b/>
      <sz val="8"/>
      <color rgb="FFFF0000"/>
      <name val="Meiryo UI"/>
      <family val="3"/>
      <charset val="128"/>
    </font>
    <font>
      <sz val="10.5"/>
      <color theme="0"/>
      <name val="Meiryo UI"/>
      <family val="3"/>
      <charset val="128"/>
    </font>
    <font>
      <sz val="10.5"/>
      <name val="Meiryo UI"/>
      <family val="3"/>
      <charset val="128"/>
    </font>
    <font>
      <sz val="10"/>
      <color rgb="FFFF0000"/>
      <name val="Meiryo UI"/>
      <family val="2"/>
      <charset val="128"/>
    </font>
    <font>
      <b/>
      <u/>
      <sz val="10.5"/>
      <name val="Meiryo UI"/>
      <family val="3"/>
      <charset val="128"/>
    </font>
    <font>
      <b/>
      <sz val="9"/>
      <color indexed="81"/>
      <name val="Meiryo UI"/>
      <family val="3"/>
      <charset val="128"/>
    </font>
    <font>
      <sz val="8"/>
      <color theme="0" tint="-0.499984740745262"/>
      <name val="Meiryo UI"/>
      <family val="2"/>
      <charset val="128"/>
    </font>
    <font>
      <sz val="12"/>
      <name val="Meiryo UI"/>
      <family val="3"/>
      <charset val="128"/>
    </font>
    <font>
      <b/>
      <sz val="8"/>
      <name val="Meiryo UI"/>
      <family val="3"/>
      <charset val="128"/>
    </font>
    <font>
      <sz val="7"/>
      <name val="Meiryo UI"/>
      <family val="3"/>
      <charset val="128"/>
    </font>
    <font>
      <sz val="8"/>
      <color theme="0" tint="-0.499984740745262"/>
      <name val="Meiryo UI"/>
      <family val="3"/>
      <charset val="128"/>
    </font>
    <font>
      <b/>
      <sz val="10"/>
      <color theme="0" tint="-0.34998626667073579"/>
      <name val="Meiryo UI"/>
      <family val="3"/>
      <charset val="128"/>
    </font>
    <font>
      <sz val="10"/>
      <color theme="1"/>
      <name val="SimSun"/>
      <charset val="134"/>
    </font>
    <font>
      <sz val="10"/>
      <color theme="1"/>
      <name val="Meiryo UI"/>
      <family val="2"/>
    </font>
    <font>
      <u/>
      <sz val="9"/>
      <color rgb="FFFF0000"/>
      <name val="Meiryo UI"/>
      <family val="3"/>
      <charset val="128"/>
    </font>
    <font>
      <u/>
      <sz val="9"/>
      <name val="Meiryo UI"/>
      <family val="3"/>
      <charset val="128"/>
    </font>
  </fonts>
  <fills count="12">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CC9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CFF"/>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s>
  <borders count="17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top/>
      <bottom style="hair">
        <color auto="1"/>
      </bottom>
      <diagonal/>
    </border>
    <border>
      <left style="thin">
        <color indexed="64"/>
      </left>
      <right style="hair">
        <color auto="1"/>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hair">
        <color auto="1"/>
      </top>
      <bottom style="thin">
        <color indexed="64"/>
      </bottom>
      <diagonal/>
    </border>
    <border>
      <left/>
      <right/>
      <top/>
      <bottom style="thin">
        <color indexed="64"/>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hair">
        <color auto="1"/>
      </right>
      <top style="thin">
        <color indexed="64"/>
      </top>
      <bottom/>
      <diagonal/>
    </border>
    <border>
      <left/>
      <right/>
      <top style="thin">
        <color indexed="64"/>
      </top>
      <bottom/>
      <diagonal/>
    </border>
    <border>
      <left/>
      <right style="thin">
        <color auto="1"/>
      </right>
      <top/>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right style="thin">
        <color indexed="64"/>
      </right>
      <top style="hair">
        <color auto="1"/>
      </top>
      <bottom/>
      <diagonal/>
    </border>
    <border>
      <left/>
      <right style="hair">
        <color auto="1"/>
      </right>
      <top/>
      <bottom/>
      <diagonal/>
    </border>
    <border>
      <left style="hair">
        <color auto="1"/>
      </left>
      <right/>
      <top style="thin">
        <color indexed="64"/>
      </top>
      <bottom/>
      <diagonal/>
    </border>
    <border>
      <left style="hair">
        <color auto="1"/>
      </left>
      <right/>
      <top/>
      <bottom/>
      <diagonal/>
    </border>
    <border>
      <left style="hair">
        <color auto="1"/>
      </left>
      <right/>
      <top/>
      <bottom style="thin">
        <color indexed="64"/>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style="hair">
        <color auto="1"/>
      </left>
      <right style="thin">
        <color indexed="64"/>
      </right>
      <top style="thin">
        <color indexed="64"/>
      </top>
      <bottom style="thin">
        <color indexed="64"/>
      </bottom>
      <diagonal/>
    </border>
    <border diagonalUp="1">
      <left style="hair">
        <color auto="1"/>
      </left>
      <right style="hair">
        <color auto="1"/>
      </right>
      <top style="thin">
        <color indexed="64"/>
      </top>
      <bottom style="thin">
        <color indexed="64"/>
      </bottom>
      <diagonal style="hair">
        <color auto="1"/>
      </diagonal>
    </border>
    <border>
      <left/>
      <right style="hair">
        <color auto="1"/>
      </right>
      <top style="thin">
        <color indexed="64"/>
      </top>
      <bottom style="thin">
        <color indexed="64"/>
      </bottom>
      <diagonal/>
    </border>
    <border>
      <left style="thin">
        <color indexed="64"/>
      </left>
      <right style="hair">
        <color auto="1"/>
      </right>
      <top/>
      <bottom/>
      <diagonal/>
    </border>
    <border>
      <left style="hair">
        <color indexed="64"/>
      </left>
      <right style="thin">
        <color indexed="64"/>
      </right>
      <top style="thin">
        <color indexed="64"/>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style="hair">
        <color auto="1"/>
      </left>
      <right/>
      <top style="hair">
        <color auto="1"/>
      </top>
      <bottom style="double">
        <color auto="1"/>
      </bottom>
      <diagonal/>
    </border>
    <border>
      <left style="thin">
        <color indexed="64"/>
      </left>
      <right style="hair">
        <color auto="1"/>
      </right>
      <top style="double">
        <color auto="1"/>
      </top>
      <bottom/>
      <diagonal/>
    </border>
    <border>
      <left style="thin">
        <color indexed="64"/>
      </left>
      <right/>
      <top style="hair">
        <color auto="1"/>
      </top>
      <bottom/>
      <diagonal/>
    </border>
    <border diagonalUp="1">
      <left style="hair">
        <color auto="1"/>
      </left>
      <right style="thin">
        <color indexed="64"/>
      </right>
      <top/>
      <bottom style="thin">
        <color indexed="64"/>
      </bottom>
      <diagonal style="hair">
        <color indexed="64"/>
      </diagonal>
    </border>
    <border>
      <left/>
      <right style="thin">
        <color indexed="64"/>
      </right>
      <top style="thin">
        <color indexed="64"/>
      </top>
      <bottom style="double">
        <color auto="1"/>
      </bottom>
      <diagonal/>
    </border>
    <border>
      <left style="hair">
        <color auto="1"/>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thin">
        <color indexed="64"/>
      </left>
      <right style="thin">
        <color indexed="64"/>
      </right>
      <top style="hair">
        <color indexed="64"/>
      </top>
      <bottom style="thin">
        <color indexed="64"/>
      </bottom>
      <diagonal/>
    </border>
    <border>
      <left style="hair">
        <color auto="1"/>
      </left>
      <right style="thin">
        <color indexed="64"/>
      </right>
      <top/>
      <bottom style="hair">
        <color auto="1"/>
      </bottom>
      <diagonal/>
    </border>
    <border>
      <left style="hair">
        <color auto="1"/>
      </left>
      <right style="hair">
        <color auto="1"/>
      </right>
      <top style="double">
        <color indexed="64"/>
      </top>
      <bottom style="hair">
        <color auto="1"/>
      </bottom>
      <diagonal/>
    </border>
    <border>
      <left style="hair">
        <color auto="1"/>
      </left>
      <right style="hair">
        <color auto="1"/>
      </right>
      <top/>
      <bottom style="double">
        <color indexed="64"/>
      </bottom>
      <diagonal/>
    </border>
    <border diagonalUp="1">
      <left style="hair">
        <color auto="1"/>
      </left>
      <right style="thin">
        <color indexed="64"/>
      </right>
      <top/>
      <bottom/>
      <diagonal style="hair">
        <color auto="1"/>
      </diagonal>
    </border>
    <border>
      <left style="hair">
        <color indexed="64"/>
      </left>
      <right style="hair">
        <color auto="1"/>
      </right>
      <top style="thin">
        <color indexed="64"/>
      </top>
      <bottom/>
      <diagonal/>
    </border>
    <border>
      <left/>
      <right style="hair">
        <color auto="1"/>
      </right>
      <top/>
      <bottom style="double">
        <color auto="1"/>
      </bottom>
      <diagonal/>
    </border>
    <border>
      <left style="thin">
        <color indexed="64"/>
      </left>
      <right style="hair">
        <color indexed="64"/>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top style="thin">
        <color indexed="64"/>
      </top>
      <bottom style="double">
        <color auto="1"/>
      </bottom>
      <diagonal/>
    </border>
    <border>
      <left/>
      <right style="hair">
        <color auto="1"/>
      </right>
      <top style="thin">
        <color indexed="64"/>
      </top>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thin">
        <color indexed="64"/>
      </top>
      <bottom style="hair">
        <color auto="1"/>
      </bottom>
      <diagonal/>
    </border>
    <border>
      <left style="hair">
        <color auto="1"/>
      </left>
      <right style="medium">
        <color indexed="64"/>
      </right>
      <top style="thin">
        <color indexed="64"/>
      </top>
      <bottom style="hair">
        <color auto="1"/>
      </bottom>
      <diagonal/>
    </border>
    <border>
      <left style="medium">
        <color indexed="64"/>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diagonal/>
    </border>
    <border>
      <left style="medium">
        <color indexed="64"/>
      </left>
      <right style="medium">
        <color indexed="64"/>
      </right>
      <top style="thin">
        <color indexed="64"/>
      </top>
      <bottom style="hair">
        <color auto="1"/>
      </bottom>
      <diagonal/>
    </border>
    <border>
      <left style="medium">
        <color indexed="64"/>
      </left>
      <right style="medium">
        <color indexed="64"/>
      </right>
      <top style="hair">
        <color auto="1"/>
      </top>
      <bottom style="medium">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auto="1"/>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hair">
        <color auto="1"/>
      </right>
      <top/>
      <bottom/>
      <diagonal style="hair">
        <color indexed="64"/>
      </diagonal>
    </border>
    <border diagonalUp="1">
      <left style="medium">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medium">
        <color indexed="64"/>
      </left>
      <right/>
      <top/>
      <bottom/>
      <diagonal style="hair">
        <color indexed="64"/>
      </diagonal>
    </border>
    <border diagonalUp="1">
      <left/>
      <right style="thin">
        <color indexed="64"/>
      </right>
      <top/>
      <bottom/>
      <diagonal style="hair">
        <color indexed="64"/>
      </diagonal>
    </border>
    <border diagonalUp="1">
      <left style="medium">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auto="1"/>
      </left>
      <right/>
      <top/>
      <bottom style="thin">
        <color indexed="64"/>
      </bottom>
      <diagonal style="hair">
        <color auto="1"/>
      </diagonal>
    </border>
    <border diagonalUp="1">
      <left/>
      <right/>
      <top/>
      <bottom style="thin">
        <color indexed="64"/>
      </bottom>
      <diagonal style="hair">
        <color auto="1"/>
      </diagonal>
    </border>
    <border diagonalUp="1">
      <left/>
      <right style="hair">
        <color auto="1"/>
      </right>
      <top/>
      <bottom style="thin">
        <color indexed="64"/>
      </bottom>
      <diagonal style="hair">
        <color auto="1"/>
      </diagonal>
    </border>
    <border>
      <left style="thin">
        <color indexed="64"/>
      </left>
      <right style="medium">
        <color rgb="FFFF0000"/>
      </right>
      <top style="medium">
        <color rgb="FFFF0000"/>
      </top>
      <bottom/>
      <diagonal/>
    </border>
    <border>
      <left style="thin">
        <color indexed="64"/>
      </left>
      <right style="medium">
        <color rgb="FFFF0000"/>
      </right>
      <top/>
      <bottom style="medium">
        <color rgb="FFFF0000"/>
      </bottom>
      <diagonal/>
    </border>
    <border>
      <left style="medium">
        <color rgb="FFFF0000"/>
      </left>
      <right/>
      <top/>
      <bottom/>
      <diagonal/>
    </border>
    <border>
      <left/>
      <right style="medium">
        <color indexed="64"/>
      </right>
      <top style="thin">
        <color indexed="64"/>
      </top>
      <bottom style="hair">
        <color auto="1"/>
      </bottom>
      <diagonal/>
    </border>
    <border>
      <left/>
      <right style="medium">
        <color indexed="64"/>
      </right>
      <top style="hair">
        <color indexed="64"/>
      </top>
      <bottom style="hair">
        <color auto="1"/>
      </bottom>
      <diagonal/>
    </border>
    <border>
      <left style="hair">
        <color auto="1"/>
      </left>
      <right style="medium">
        <color indexed="64"/>
      </right>
      <top/>
      <bottom/>
      <diagonal/>
    </border>
    <border>
      <left style="hair">
        <color auto="1"/>
      </left>
      <right style="medium">
        <color indexed="64"/>
      </right>
      <top style="thin">
        <color indexed="64"/>
      </top>
      <bottom/>
      <diagonal/>
    </border>
    <border>
      <left style="hair">
        <color auto="1"/>
      </left>
      <right style="medium">
        <color indexed="64"/>
      </right>
      <top/>
      <bottom style="thin">
        <color indexed="64"/>
      </bottom>
      <diagonal/>
    </border>
    <border>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thin">
        <color indexed="64"/>
      </left>
      <right style="thin">
        <color indexed="64"/>
      </right>
      <top style="medium">
        <color indexed="64"/>
      </top>
      <bottom/>
      <diagonal/>
    </border>
    <border>
      <left style="thin">
        <color auto="1"/>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hair">
        <color auto="1"/>
      </top>
      <bottom style="thin">
        <color indexed="64"/>
      </bottom>
      <diagonal/>
    </border>
    <border>
      <left style="hair">
        <color auto="1"/>
      </left>
      <right style="thin">
        <color auto="1"/>
      </right>
      <top/>
      <bottom/>
      <diagonal/>
    </border>
    <border>
      <left style="medium">
        <color indexed="64"/>
      </left>
      <right style="hair">
        <color auto="1"/>
      </right>
      <top style="hair">
        <color auto="1"/>
      </top>
      <bottom/>
      <diagonal/>
    </border>
    <border diagonalUp="1">
      <left style="medium">
        <color indexed="64"/>
      </left>
      <right style="medium">
        <color indexed="64"/>
      </right>
      <top style="hair">
        <color auto="1"/>
      </top>
      <bottom style="thin">
        <color indexed="64"/>
      </bottom>
      <diagonal style="hair">
        <color indexed="64"/>
      </diagonal>
    </border>
    <border>
      <left style="thin">
        <color indexed="64"/>
      </left>
      <right style="hair">
        <color auto="1"/>
      </right>
      <top style="hair">
        <color auto="1"/>
      </top>
      <bottom/>
      <diagonal/>
    </border>
    <border>
      <left style="thick">
        <color theme="8" tint="-0.24994659260841701"/>
      </left>
      <right style="thick">
        <color theme="8" tint="-0.24994659260841701"/>
      </right>
      <top style="thick">
        <color theme="8" tint="-0.24994659260841701"/>
      </top>
      <bottom style="thin">
        <color indexed="64"/>
      </bottom>
      <diagonal/>
    </border>
    <border>
      <left style="thick">
        <color theme="8" tint="-0.24994659260841701"/>
      </left>
      <right style="thick">
        <color theme="8" tint="-0.24994659260841701"/>
      </right>
      <top/>
      <bottom style="thin">
        <color indexed="64"/>
      </bottom>
      <diagonal/>
    </border>
    <border>
      <left style="thick">
        <color theme="8" tint="-0.24994659260841701"/>
      </left>
      <right style="thin">
        <color auto="1"/>
      </right>
      <top style="thin">
        <color auto="1"/>
      </top>
      <bottom style="thin">
        <color indexed="64"/>
      </bottom>
      <diagonal/>
    </border>
    <border>
      <left style="thin">
        <color indexed="64"/>
      </left>
      <right style="thick">
        <color theme="8" tint="-0.24994659260841701"/>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thin">
        <color indexed="64"/>
      </bottom>
      <diagonal/>
    </border>
    <border>
      <left style="medium">
        <color indexed="64"/>
      </left>
      <right/>
      <top style="medium">
        <color indexed="64"/>
      </top>
      <bottom style="hair">
        <color auto="1"/>
      </bottom>
      <diagonal/>
    </border>
    <border>
      <left style="medium">
        <color indexed="64"/>
      </left>
      <right/>
      <top/>
      <bottom style="hair">
        <color auto="1"/>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s>
  <cellStyleXfs count="3">
    <xf numFmtId="0" fontId="0" fillId="0" borderId="0">
      <alignment vertical="center"/>
    </xf>
    <xf numFmtId="38" fontId="26" fillId="0" borderId="0" applyFont="0" applyFill="0" applyBorder="0" applyAlignment="0" applyProtection="0">
      <alignment vertical="center"/>
    </xf>
    <xf numFmtId="0" fontId="7" fillId="0" borderId="0">
      <alignment vertical="center"/>
    </xf>
  </cellStyleXfs>
  <cellXfs count="1056">
    <xf numFmtId="0" fontId="0" fillId="0" borderId="0" xfId="0">
      <alignment vertical="center"/>
    </xf>
    <xf numFmtId="0" fontId="18" fillId="0" borderId="0" xfId="0" applyFont="1" applyAlignment="1">
      <alignment horizontal="right" vertical="center"/>
    </xf>
    <xf numFmtId="0" fontId="14" fillId="0" borderId="0" xfId="0" applyFont="1">
      <alignment vertical="center"/>
    </xf>
    <xf numFmtId="0" fontId="0" fillId="0" borderId="0" xfId="0" applyAlignment="1">
      <alignment vertical="top" wrapText="1"/>
    </xf>
    <xf numFmtId="0" fontId="0" fillId="0" borderId="0" xfId="0" applyFill="1">
      <alignment vertical="center"/>
    </xf>
    <xf numFmtId="0" fontId="29" fillId="2" borderId="0" xfId="0" applyFont="1" applyFill="1" applyAlignment="1">
      <alignment vertical="center"/>
    </xf>
    <xf numFmtId="0" fontId="15" fillId="3" borderId="22" xfId="0" applyFont="1" applyFill="1" applyBorder="1" applyAlignment="1">
      <alignment vertical="center" wrapText="1"/>
    </xf>
    <xf numFmtId="0" fontId="0" fillId="0" borderId="0" xfId="0" applyBorder="1">
      <alignment vertical="center"/>
    </xf>
    <xf numFmtId="0" fontId="32" fillId="0" borderId="0" xfId="0" applyFont="1" applyAlignment="1">
      <alignment vertical="top" wrapText="1"/>
    </xf>
    <xf numFmtId="0" fontId="32" fillId="0" borderId="0" xfId="0" applyFont="1" applyAlignment="1">
      <alignment horizontal="left" vertical="top"/>
    </xf>
    <xf numFmtId="0" fontId="0" fillId="0" borderId="0" xfId="0" applyAlignment="1">
      <alignment vertical="center"/>
    </xf>
    <xf numFmtId="0" fontId="0" fillId="0" borderId="0" xfId="0" applyAlignment="1">
      <alignment horizontal="center" vertical="center"/>
    </xf>
    <xf numFmtId="0" fontId="18" fillId="0" borderId="0" xfId="0" applyFont="1" applyAlignment="1">
      <alignment horizontal="right" vertical="center" wrapText="1"/>
    </xf>
    <xf numFmtId="0" fontId="29" fillId="2" borderId="0" xfId="0" applyFont="1" applyFill="1" applyAlignment="1">
      <alignment vertical="center" wrapText="1"/>
    </xf>
    <xf numFmtId="0" fontId="0" fillId="0" borderId="0" xfId="0" applyAlignment="1">
      <alignment vertical="center" wrapText="1"/>
    </xf>
    <xf numFmtId="0" fontId="15" fillId="3" borderId="2" xfId="0" applyFont="1" applyFill="1" applyBorder="1" applyAlignment="1">
      <alignment vertical="center" wrapText="1"/>
    </xf>
    <xf numFmtId="0" fontId="14" fillId="0" borderId="0" xfId="0" applyFont="1" applyBorder="1" applyAlignment="1">
      <alignment horizontal="center" vertical="center" wrapText="1"/>
    </xf>
    <xf numFmtId="0" fontId="0" fillId="0" borderId="0" xfId="0" applyBorder="1" applyAlignment="1">
      <alignment vertical="center" wrapText="1"/>
    </xf>
    <xf numFmtId="0" fontId="14" fillId="0" borderId="0" xfId="0" applyFont="1" applyBorder="1">
      <alignment vertical="center"/>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xf>
    <xf numFmtId="0" fontId="14" fillId="2" borderId="55"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0" fillId="0" borderId="29" xfId="0" applyBorder="1">
      <alignment vertical="center"/>
    </xf>
    <xf numFmtId="0" fontId="32" fillId="0" borderId="0" xfId="0" applyFont="1" applyAlignment="1">
      <alignment vertical="top" wrapText="1"/>
    </xf>
    <xf numFmtId="0" fontId="0" fillId="0" borderId="0" xfId="0" applyFont="1">
      <alignment vertical="center"/>
    </xf>
    <xf numFmtId="38" fontId="15" fillId="0" borderId="47" xfId="1" applyFont="1" applyFill="1" applyBorder="1">
      <alignment vertical="center"/>
    </xf>
    <xf numFmtId="38" fontId="15" fillId="0" borderId="0" xfId="1" applyFont="1" applyFill="1" applyBorder="1">
      <alignment vertical="center"/>
    </xf>
    <xf numFmtId="181" fontId="16" fillId="0" borderId="0" xfId="1" applyNumberFormat="1" applyFont="1" applyBorder="1" applyAlignment="1">
      <alignment horizontal="left" vertical="center"/>
    </xf>
    <xf numFmtId="38" fontId="15" fillId="0" borderId="58" xfId="1" applyFont="1" applyFill="1" applyBorder="1">
      <alignment vertical="center"/>
    </xf>
    <xf numFmtId="0" fontId="14" fillId="2" borderId="46" xfId="0" applyFont="1" applyFill="1" applyBorder="1" applyAlignment="1">
      <alignment horizontal="center" vertical="center"/>
    </xf>
    <xf numFmtId="0" fontId="14" fillId="0" borderId="59" xfId="0" applyFont="1" applyBorder="1">
      <alignment vertical="center"/>
    </xf>
    <xf numFmtId="0" fontId="14" fillId="0" borderId="59" xfId="0" applyFont="1" applyFill="1" applyBorder="1" applyAlignment="1" applyProtection="1">
      <alignment vertical="center"/>
      <protection locked="0"/>
    </xf>
    <xf numFmtId="0" fontId="14" fillId="0" borderId="59" xfId="0" applyFont="1" applyFill="1" applyBorder="1" applyProtection="1">
      <alignment vertical="center"/>
      <protection locked="0"/>
    </xf>
    <xf numFmtId="0" fontId="8" fillId="0" borderId="59" xfId="0" applyFont="1" applyBorder="1">
      <alignment vertical="center"/>
    </xf>
    <xf numFmtId="0" fontId="41" fillId="0" borderId="0" xfId="0" applyFont="1" applyBorder="1">
      <alignment vertical="center"/>
    </xf>
    <xf numFmtId="0" fontId="6" fillId="3" borderId="38" xfId="0" applyFont="1" applyFill="1" applyBorder="1" applyAlignment="1">
      <alignment vertical="top" wrapText="1"/>
    </xf>
    <xf numFmtId="0" fontId="12" fillId="3" borderId="22" xfId="0" applyFont="1" applyFill="1" applyBorder="1" applyAlignment="1">
      <alignment horizontal="left" vertical="center" wrapText="1"/>
    </xf>
    <xf numFmtId="0" fontId="12" fillId="3" borderId="1" xfId="0" applyFont="1" applyFill="1" applyBorder="1" applyAlignment="1">
      <alignment vertical="center"/>
    </xf>
    <xf numFmtId="0" fontId="15" fillId="3" borderId="41" xfId="0" applyFont="1" applyFill="1" applyBorder="1" applyAlignment="1">
      <alignment vertical="center"/>
    </xf>
    <xf numFmtId="0" fontId="43" fillId="0" borderId="0" xfId="0" applyFont="1">
      <alignment vertical="center"/>
    </xf>
    <xf numFmtId="0" fontId="15" fillId="0" borderId="52" xfId="0" applyFont="1" applyFill="1" applyBorder="1" applyAlignment="1" applyProtection="1">
      <alignment horizontal="center" vertical="center"/>
      <protection locked="0"/>
    </xf>
    <xf numFmtId="186" fontId="0" fillId="0" borderId="0" xfId="0" applyNumberForma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21" fillId="0" borderId="59" xfId="0" applyFont="1" applyBorder="1">
      <alignment vertical="center"/>
    </xf>
    <xf numFmtId="177" fontId="14" fillId="0" borderId="0" xfId="0" applyNumberFormat="1" applyFont="1" applyAlignment="1">
      <alignment horizontal="right" vertical="center"/>
    </xf>
    <xf numFmtId="0" fontId="15" fillId="3" borderId="11" xfId="0" applyFont="1" applyFill="1" applyBorder="1" applyAlignment="1">
      <alignment horizontal="left" vertical="center" wrapText="1"/>
    </xf>
    <xf numFmtId="0" fontId="5" fillId="3" borderId="50" xfId="0" applyFont="1" applyFill="1" applyBorder="1" applyAlignment="1">
      <alignment vertical="center" wrapText="1"/>
    </xf>
    <xf numFmtId="0" fontId="17" fillId="2" borderId="0" xfId="0" applyFont="1" applyFill="1" applyAlignment="1">
      <alignment horizontal="left" vertical="center"/>
    </xf>
    <xf numFmtId="0" fontId="46" fillId="0" borderId="0" xfId="0" applyFont="1" applyBorder="1">
      <alignment vertical="center"/>
    </xf>
    <xf numFmtId="0" fontId="46" fillId="0" borderId="0" xfId="0" applyFont="1" applyBorder="1" applyAlignment="1">
      <alignment vertical="center" wrapText="1"/>
    </xf>
    <xf numFmtId="0" fontId="18" fillId="0" borderId="0" xfId="0" applyFont="1" applyAlignment="1" applyProtection="1">
      <alignment horizontal="right" vertical="center"/>
      <protection hidden="1"/>
    </xf>
    <xf numFmtId="0" fontId="0" fillId="0" borderId="0" xfId="0" applyNumberFormat="1">
      <alignment vertical="center"/>
    </xf>
    <xf numFmtId="0" fontId="40" fillId="0" borderId="0" xfId="0" applyFont="1" applyAlignment="1" applyProtection="1">
      <alignment horizontal="right" vertical="center"/>
      <protection hidden="1"/>
    </xf>
    <xf numFmtId="0" fontId="14" fillId="0" borderId="59" xfId="0" applyFont="1" applyBorder="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43" fillId="0" borderId="0" xfId="0" applyNumberFormat="1" applyFont="1">
      <alignment vertical="center"/>
    </xf>
    <xf numFmtId="0" fontId="0" fillId="0" borderId="0" xfId="0" applyNumberFormat="1" applyFill="1" applyBorder="1" applyAlignment="1">
      <alignment vertical="center"/>
    </xf>
    <xf numFmtId="0" fontId="24" fillId="3" borderId="17" xfId="0" applyFont="1" applyFill="1" applyBorder="1" applyAlignment="1">
      <alignment vertical="center"/>
    </xf>
    <xf numFmtId="0" fontId="44" fillId="0" borderId="0" xfId="0" applyFont="1">
      <alignment vertical="center"/>
    </xf>
    <xf numFmtId="0" fontId="15" fillId="2" borderId="63" xfId="0" applyFont="1" applyFill="1" applyBorder="1" applyAlignment="1">
      <alignment horizontal="center" vertical="center"/>
    </xf>
    <xf numFmtId="0" fontId="12" fillId="6" borderId="0" xfId="0" applyFont="1" applyFill="1">
      <alignment vertical="center"/>
    </xf>
    <xf numFmtId="0" fontId="25" fillId="0" borderId="1" xfId="0" applyFont="1" applyBorder="1" applyAlignment="1" applyProtection="1">
      <alignment vertical="center" shrinkToFit="1"/>
      <protection locked="0"/>
    </xf>
    <xf numFmtId="0" fontId="25" fillId="0" borderId="18" xfId="0" applyFont="1" applyBorder="1" applyAlignment="1" applyProtection="1">
      <alignment vertical="center" shrinkToFit="1"/>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5" fillId="0" borderId="12" xfId="0" applyFont="1" applyBorder="1" applyAlignment="1" applyProtection="1">
      <alignment horizontal="left" vertical="center" shrinkToFit="1"/>
      <protection locked="0"/>
    </xf>
    <xf numFmtId="0" fontId="0" fillId="4" borderId="8" xfId="0" applyFill="1" applyBorder="1" applyAlignment="1">
      <alignment horizontal="right" vertical="center"/>
    </xf>
    <xf numFmtId="0" fontId="15" fillId="0" borderId="45" xfId="0" applyFont="1" applyFill="1" applyBorder="1" applyAlignment="1" applyProtection="1">
      <alignment horizontal="center" vertical="center"/>
      <protection hidden="1"/>
    </xf>
    <xf numFmtId="0" fontId="15" fillId="3" borderId="91" xfId="0" applyFont="1" applyFill="1" applyBorder="1" applyAlignment="1">
      <alignment horizontal="center" vertical="center"/>
    </xf>
    <xf numFmtId="0" fontId="15" fillId="0" borderId="83" xfId="0" applyFont="1" applyFill="1" applyBorder="1" applyAlignment="1" applyProtection="1">
      <alignment horizontal="center" vertical="center"/>
      <protection locked="0"/>
    </xf>
    <xf numFmtId="0" fontId="15" fillId="3" borderId="45" xfId="0" applyFont="1" applyFill="1" applyBorder="1" applyAlignment="1">
      <alignment horizontal="center" vertical="center"/>
    </xf>
    <xf numFmtId="0" fontId="29" fillId="0" borderId="19" xfId="0" applyFont="1" applyFill="1" applyBorder="1" applyAlignment="1" applyProtection="1">
      <alignment horizontal="center" vertical="center"/>
      <protection hidden="1"/>
    </xf>
    <xf numFmtId="0" fontId="29" fillId="0" borderId="77" xfId="0" applyFont="1" applyFill="1" applyBorder="1" applyAlignment="1" applyProtection="1">
      <alignment horizontal="center" vertical="center"/>
      <protection hidden="1"/>
    </xf>
    <xf numFmtId="0" fontId="29" fillId="0" borderId="17" xfId="0" applyFont="1" applyFill="1" applyBorder="1" applyAlignment="1" applyProtection="1">
      <alignment horizontal="center" vertical="center"/>
      <protection hidden="1"/>
    </xf>
    <xf numFmtId="0" fontId="15" fillId="0" borderId="51" xfId="0" applyFont="1" applyFill="1" applyBorder="1" applyAlignment="1" applyProtection="1">
      <alignment horizontal="center" vertical="center"/>
      <protection locked="0"/>
    </xf>
    <xf numFmtId="0" fontId="15" fillId="0" borderId="92" xfId="0" applyFont="1" applyFill="1" applyBorder="1" applyAlignment="1" applyProtection="1">
      <alignment horizontal="center" vertical="center"/>
      <protection locked="0"/>
    </xf>
    <xf numFmtId="0" fontId="15" fillId="0" borderId="94" xfId="0" applyFont="1" applyFill="1" applyBorder="1" applyAlignment="1" applyProtection="1">
      <alignment horizontal="center" vertical="center"/>
      <protection locked="0"/>
    </xf>
    <xf numFmtId="0" fontId="15" fillId="0" borderId="93" xfId="0" applyFont="1" applyFill="1" applyBorder="1" applyAlignment="1" applyProtection="1">
      <alignment horizontal="center" vertical="center"/>
      <protection locked="0"/>
    </xf>
    <xf numFmtId="0" fontId="15" fillId="0" borderId="60" xfId="0" applyFont="1" applyFill="1" applyBorder="1" applyAlignment="1" applyProtection="1">
      <alignment horizontal="center" vertical="center"/>
      <protection hidden="1"/>
    </xf>
    <xf numFmtId="0" fontId="29" fillId="0" borderId="82" xfId="0" applyFont="1" applyFill="1" applyBorder="1" applyAlignment="1" applyProtection="1">
      <alignment horizontal="center" vertical="center"/>
      <protection hidden="1"/>
    </xf>
    <xf numFmtId="0" fontId="15" fillId="0" borderId="59" xfId="0" applyFont="1" applyBorder="1" applyAlignment="1" applyProtection="1">
      <alignment vertical="center" wrapText="1"/>
      <protection locked="0"/>
    </xf>
    <xf numFmtId="0" fontId="48" fillId="0" borderId="59" xfId="0" applyFont="1" applyBorder="1" applyProtection="1">
      <alignment vertical="center"/>
      <protection locked="0"/>
    </xf>
    <xf numFmtId="0" fontId="15" fillId="0" borderId="59" xfId="0" applyFont="1" applyBorder="1" applyAlignment="1" applyProtection="1">
      <alignment horizontal="center" vertical="center"/>
      <protection locked="0"/>
    </xf>
    <xf numFmtId="176" fontId="15" fillId="0" borderId="59" xfId="0" applyNumberFormat="1" applyFont="1" applyBorder="1" applyAlignment="1" applyProtection="1">
      <alignment horizontal="center" vertical="center" shrinkToFit="1"/>
      <protection locked="0"/>
    </xf>
    <xf numFmtId="176" fontId="15" fillId="0" borderId="59" xfId="0" applyNumberFormat="1" applyFont="1" applyBorder="1" applyAlignment="1" applyProtection="1">
      <alignment horizontal="center" vertical="center" shrinkToFit="1"/>
      <protection locked="0" hidden="1"/>
    </xf>
    <xf numFmtId="0" fontId="52" fillId="0" borderId="0" xfId="0" applyFont="1" applyFill="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0" fillId="6" borderId="0" xfId="0" applyFont="1" applyFill="1" applyBorder="1" applyAlignment="1" applyProtection="1">
      <alignment vertical="center" wrapText="1"/>
    </xf>
    <xf numFmtId="0" fontId="40" fillId="6" borderId="0" xfId="0" applyFont="1" applyFill="1" applyBorder="1" applyAlignment="1" applyProtection="1">
      <alignment vertical="center"/>
    </xf>
    <xf numFmtId="0" fontId="40" fillId="6" borderId="31" xfId="0" applyFont="1" applyFill="1" applyBorder="1" applyAlignment="1" applyProtection="1">
      <alignment horizontal="center" vertical="center" wrapText="1"/>
    </xf>
    <xf numFmtId="0" fontId="40" fillId="6" borderId="31" xfId="0" applyFont="1" applyFill="1" applyBorder="1" applyAlignment="1" applyProtection="1">
      <alignment horizontal="center" vertical="center"/>
    </xf>
    <xf numFmtId="14" fontId="40" fillId="6" borderId="31" xfId="0" applyNumberFormat="1" applyFont="1" applyFill="1" applyBorder="1" applyAlignment="1" applyProtection="1">
      <alignment horizontal="center" vertical="center"/>
    </xf>
    <xf numFmtId="14" fontId="40" fillId="6" borderId="31" xfId="0" applyNumberFormat="1" applyFont="1" applyFill="1" applyBorder="1" applyAlignment="1" applyProtection="1">
      <alignment vertical="center" wrapText="1"/>
    </xf>
    <xf numFmtId="0" fontId="40" fillId="6" borderId="31" xfId="0" applyFont="1" applyFill="1" applyBorder="1" applyAlignment="1" applyProtection="1">
      <alignment vertical="center" wrapText="1"/>
    </xf>
    <xf numFmtId="0" fontId="15" fillId="2" borderId="8" xfId="0" applyFont="1" applyFill="1" applyBorder="1" applyAlignment="1">
      <alignment horizontal="center" vertical="center"/>
    </xf>
    <xf numFmtId="0" fontId="14" fillId="3" borderId="15" xfId="0" applyFont="1" applyFill="1" applyBorder="1" applyAlignment="1">
      <alignment vertical="center"/>
    </xf>
    <xf numFmtId="0" fontId="14" fillId="3" borderId="20" xfId="0" applyFont="1" applyFill="1" applyBorder="1" applyAlignment="1">
      <alignment vertical="center"/>
    </xf>
    <xf numFmtId="0" fontId="15" fillId="2" borderId="26" xfId="0" applyFont="1" applyFill="1" applyBorder="1" applyAlignment="1">
      <alignment horizontal="center" vertical="center"/>
    </xf>
    <xf numFmtId="0" fontId="16" fillId="2" borderId="26" xfId="0" applyFont="1" applyFill="1" applyBorder="1" applyAlignment="1">
      <alignment horizontal="center" vertical="center" wrapText="1"/>
    </xf>
    <xf numFmtId="0" fontId="15" fillId="2" borderId="49" xfId="0" applyFont="1" applyFill="1" applyBorder="1" applyAlignment="1">
      <alignment horizontal="center" vertical="center"/>
    </xf>
    <xf numFmtId="0" fontId="14" fillId="2" borderId="10" xfId="0" applyFont="1" applyFill="1" applyBorder="1" applyAlignment="1">
      <alignment horizontal="center" vertical="center" wrapText="1"/>
    </xf>
    <xf numFmtId="0" fontId="15" fillId="3" borderId="11" xfId="0" applyFont="1" applyFill="1" applyBorder="1" applyAlignment="1">
      <alignment vertical="center" wrapText="1"/>
    </xf>
    <xf numFmtId="0" fontId="15" fillId="0" borderId="39" xfId="0" applyFont="1" applyBorder="1" applyAlignment="1" applyProtection="1">
      <alignment vertical="top" wrapText="1"/>
      <protection locked="0"/>
    </xf>
    <xf numFmtId="0" fontId="15" fillId="3" borderId="32" xfId="0" applyFont="1" applyFill="1" applyBorder="1" applyAlignment="1">
      <alignment vertical="top" textRotation="255"/>
    </xf>
    <xf numFmtId="0" fontId="25" fillId="0" borderId="51" xfId="0" applyFont="1" applyFill="1" applyBorder="1" applyAlignment="1" applyProtection="1">
      <alignment horizontal="center" vertical="center" wrapText="1"/>
      <protection hidden="1"/>
    </xf>
    <xf numFmtId="0" fontId="15" fillId="0" borderId="20" xfId="0" applyFont="1" applyFill="1" applyBorder="1" applyAlignment="1" applyProtection="1">
      <alignment horizontal="center" vertical="center" wrapText="1"/>
      <protection hidden="1"/>
    </xf>
    <xf numFmtId="0" fontId="15" fillId="0" borderId="92" xfId="0" applyFont="1" applyFill="1" applyBorder="1" applyAlignment="1" applyProtection="1">
      <alignment horizontal="center" vertical="center" wrapText="1"/>
      <protection hidden="1"/>
    </xf>
    <xf numFmtId="0" fontId="15" fillId="3" borderId="89" xfId="0" applyFont="1" applyFill="1" applyBorder="1" applyAlignment="1">
      <alignment vertical="center" wrapText="1"/>
    </xf>
    <xf numFmtId="0" fontId="15" fillId="3" borderId="88" xfId="0" applyFont="1" applyFill="1" applyBorder="1" applyAlignment="1">
      <alignment horizontal="center" vertical="center" wrapText="1"/>
    </xf>
    <xf numFmtId="0" fontId="15" fillId="0" borderId="7" xfId="0" applyFont="1" applyFill="1" applyBorder="1" applyAlignment="1" applyProtection="1">
      <alignment horizontal="left" vertical="center" shrinkToFit="1"/>
      <protection hidden="1"/>
    </xf>
    <xf numFmtId="176" fontId="15" fillId="0" borderId="25" xfId="0" applyNumberFormat="1" applyFont="1" applyBorder="1" applyAlignment="1" applyProtection="1">
      <alignment horizontal="center" vertical="top" shrinkToFit="1"/>
      <protection locked="0"/>
    </xf>
    <xf numFmtId="0" fontId="15" fillId="0" borderId="26" xfId="0" applyFont="1" applyBorder="1" applyAlignment="1" applyProtection="1">
      <alignment vertical="top" wrapText="1"/>
      <protection locked="0"/>
    </xf>
    <xf numFmtId="0" fontId="15" fillId="0" borderId="27" xfId="0" applyFont="1" applyBorder="1" applyAlignment="1" applyProtection="1">
      <alignment vertical="top" wrapText="1"/>
      <protection locked="0"/>
    </xf>
    <xf numFmtId="0" fontId="15" fillId="0" borderId="61" xfId="0" applyFont="1" applyBorder="1" applyAlignment="1" applyProtection="1">
      <alignment vertical="top" wrapText="1"/>
      <protection locked="0"/>
    </xf>
    <xf numFmtId="0" fontId="15" fillId="0" borderId="10" xfId="0" applyFont="1" applyBorder="1" applyAlignment="1" applyProtection="1">
      <alignment vertical="top" wrapText="1"/>
      <protection locked="0"/>
    </xf>
    <xf numFmtId="0" fontId="15" fillId="0" borderId="57" xfId="0" applyFont="1" applyBorder="1" applyAlignment="1" applyProtection="1">
      <alignment vertical="top" wrapText="1"/>
      <protection locked="0"/>
    </xf>
    <xf numFmtId="0" fontId="15" fillId="0" borderId="19" xfId="0" applyFont="1" applyBorder="1" applyAlignment="1" applyProtection="1">
      <alignment vertical="top" wrapText="1"/>
      <protection locked="0"/>
    </xf>
    <xf numFmtId="0" fontId="24" fillId="0" borderId="0" xfId="0" applyFont="1">
      <alignment vertical="center"/>
    </xf>
    <xf numFmtId="0" fontId="54" fillId="0" borderId="0" xfId="0" applyFont="1" applyFill="1">
      <alignment vertical="center"/>
    </xf>
    <xf numFmtId="0" fontId="18" fillId="0" borderId="0" xfId="0" applyFont="1" applyAlignment="1" applyProtection="1">
      <alignment horizontal="right" vertical="center"/>
      <protection hidden="1"/>
    </xf>
    <xf numFmtId="0" fontId="15" fillId="2" borderId="59" xfId="0" applyFont="1" applyFill="1" applyBorder="1" applyAlignment="1">
      <alignment horizontal="center" vertical="center"/>
    </xf>
    <xf numFmtId="0" fontId="15" fillId="2" borderId="59" xfId="0" applyFont="1" applyFill="1" applyBorder="1" applyAlignment="1">
      <alignment horizontal="center" vertical="center" wrapText="1"/>
    </xf>
    <xf numFmtId="0" fontId="42" fillId="2" borderId="8" xfId="0" applyFont="1" applyFill="1" applyBorder="1" applyAlignment="1">
      <alignment vertical="center"/>
    </xf>
    <xf numFmtId="0" fontId="42" fillId="2" borderId="9" xfId="0" applyFont="1" applyFill="1" applyBorder="1" applyAlignment="1">
      <alignment vertical="center" wrapText="1"/>
    </xf>
    <xf numFmtId="0" fontId="42" fillId="2" borderId="10" xfId="0" applyFont="1" applyFill="1" applyBorder="1" applyAlignment="1">
      <alignment vertical="center" wrapText="1"/>
    </xf>
    <xf numFmtId="0" fontId="51" fillId="0" borderId="0" xfId="0" applyFont="1" applyFill="1" applyAlignment="1" applyProtection="1">
      <alignment vertical="center"/>
      <protection hidden="1"/>
    </xf>
    <xf numFmtId="0" fontId="0" fillId="0" borderId="0" xfId="0" applyFill="1" applyAlignment="1" applyProtection="1">
      <alignment horizontal="center" vertical="center"/>
      <protection hidden="1"/>
    </xf>
    <xf numFmtId="0" fontId="17" fillId="2" borderId="0" xfId="0" applyFont="1" applyFill="1" applyAlignment="1" applyProtection="1">
      <alignment vertical="center"/>
      <protection hidden="1"/>
    </xf>
    <xf numFmtId="0" fontId="29" fillId="2" borderId="0" xfId="0" applyFont="1" applyFill="1" applyAlignment="1" applyProtection="1">
      <alignment vertical="center"/>
      <protection hidden="1"/>
    </xf>
    <xf numFmtId="0" fontId="29" fillId="0" borderId="0" xfId="0" applyFont="1" applyFill="1" applyAlignment="1" applyProtection="1">
      <alignment vertical="center"/>
      <protection hidden="1"/>
    </xf>
    <xf numFmtId="0" fontId="0" fillId="0" borderId="0" xfId="0" applyProtection="1">
      <alignment vertical="center"/>
      <protection hidden="1"/>
    </xf>
    <xf numFmtId="180" fontId="15" fillId="0" borderId="0" xfId="0" applyNumberFormat="1" applyFont="1" applyBorder="1" applyAlignment="1" applyProtection="1">
      <alignment vertical="center" shrinkToFit="1"/>
      <protection hidden="1"/>
    </xf>
    <xf numFmtId="0" fontId="12" fillId="6" borderId="98" xfId="0" applyFont="1" applyFill="1" applyBorder="1" applyProtection="1">
      <alignment vertical="center"/>
      <protection hidden="1"/>
    </xf>
    <xf numFmtId="0" fontId="12" fillId="6" borderId="99" xfId="0" applyFont="1" applyFill="1" applyBorder="1" applyProtection="1">
      <alignment vertical="center"/>
      <protection hidden="1"/>
    </xf>
    <xf numFmtId="0" fontId="48" fillId="6" borderId="99" xfId="0" applyFont="1" applyFill="1" applyBorder="1" applyProtection="1">
      <alignment vertical="center"/>
      <protection hidden="1"/>
    </xf>
    <xf numFmtId="176" fontId="12" fillId="6" borderId="99" xfId="0" applyNumberFormat="1" applyFont="1" applyFill="1" applyBorder="1" applyProtection="1">
      <alignment vertical="center"/>
      <protection hidden="1"/>
    </xf>
    <xf numFmtId="0" fontId="12" fillId="6" borderId="100" xfId="0" applyFont="1" applyFill="1" applyBorder="1" applyProtection="1">
      <alignment vertical="center"/>
      <protection hidden="1"/>
    </xf>
    <xf numFmtId="0" fontId="12" fillId="6" borderId="101" xfId="0" applyFont="1" applyFill="1" applyBorder="1" applyProtection="1">
      <alignment vertical="center"/>
      <protection hidden="1"/>
    </xf>
    <xf numFmtId="0" fontId="12" fillId="6" borderId="59" xfId="0" applyFont="1" applyFill="1" applyBorder="1" applyProtection="1">
      <alignment vertical="center"/>
      <protection hidden="1"/>
    </xf>
    <xf numFmtId="0" fontId="48" fillId="6" borderId="59" xfId="0" applyFont="1" applyFill="1" applyBorder="1" applyProtection="1">
      <alignment vertical="center"/>
      <protection hidden="1"/>
    </xf>
    <xf numFmtId="176" fontId="12" fillId="6" borderId="59" xfId="0" applyNumberFormat="1" applyFont="1" applyFill="1" applyBorder="1" applyProtection="1">
      <alignment vertical="center"/>
      <protection hidden="1"/>
    </xf>
    <xf numFmtId="0" fontId="12" fillId="6" borderId="102" xfId="0" applyFont="1" applyFill="1" applyBorder="1" applyProtection="1">
      <alignment vertical="center"/>
      <protection hidden="1"/>
    </xf>
    <xf numFmtId="0" fontId="12" fillId="6" borderId="103" xfId="0" applyFont="1" applyFill="1" applyBorder="1" applyProtection="1">
      <alignment vertical="center"/>
      <protection hidden="1"/>
    </xf>
    <xf numFmtId="0" fontId="12" fillId="6" borderId="104" xfId="0" applyFont="1" applyFill="1" applyBorder="1" applyProtection="1">
      <alignment vertical="center"/>
      <protection hidden="1"/>
    </xf>
    <xf numFmtId="0" fontId="48" fillId="6" borderId="104" xfId="0" applyFont="1" applyFill="1" applyBorder="1" applyProtection="1">
      <alignment vertical="center"/>
      <protection hidden="1"/>
    </xf>
    <xf numFmtId="176" fontId="12" fillId="6" borderId="104" xfId="0" applyNumberFormat="1" applyFont="1" applyFill="1" applyBorder="1" applyProtection="1">
      <alignment vertical="center"/>
      <protection hidden="1"/>
    </xf>
    <xf numFmtId="0" fontId="12" fillId="6" borderId="105" xfId="0" applyFont="1" applyFill="1" applyBorder="1" applyProtection="1">
      <alignment vertical="center"/>
      <protection hidden="1"/>
    </xf>
    <xf numFmtId="0" fontId="17" fillId="0" borderId="0" xfId="0" applyFont="1" applyFill="1" applyAlignment="1">
      <alignment vertical="center"/>
    </xf>
    <xf numFmtId="0" fontId="15" fillId="0" borderId="0" xfId="0" applyFont="1" applyFill="1" applyBorder="1" applyAlignment="1">
      <alignment horizontal="left" vertical="top" wrapText="1"/>
    </xf>
    <xf numFmtId="0" fontId="2" fillId="0" borderId="0" xfId="0" applyFont="1">
      <alignment vertical="center"/>
    </xf>
    <xf numFmtId="0" fontId="14" fillId="0" borderId="0" xfId="0" applyFont="1" applyFill="1" applyBorder="1" applyAlignment="1">
      <alignment vertical="center"/>
    </xf>
    <xf numFmtId="0" fontId="17" fillId="0" borderId="0" xfId="0" applyFont="1" applyFill="1" applyBorder="1" applyAlignment="1">
      <alignment vertical="center"/>
    </xf>
    <xf numFmtId="0" fontId="15" fillId="2" borderId="46" xfId="0" applyFont="1" applyFill="1" applyBorder="1" applyAlignment="1">
      <alignment horizontal="center" vertical="center"/>
    </xf>
    <xf numFmtId="0" fontId="15" fillId="2" borderId="87" xfId="0" applyFont="1" applyFill="1" applyBorder="1" applyAlignment="1">
      <alignment horizontal="center" vertical="center"/>
    </xf>
    <xf numFmtId="0" fontId="15" fillId="6" borderId="34" xfId="0" applyFont="1" applyFill="1" applyBorder="1" applyAlignment="1" applyProtection="1">
      <alignment vertical="top" wrapText="1"/>
      <protection locked="0"/>
    </xf>
    <xf numFmtId="0" fontId="15" fillId="6" borderId="28" xfId="0" applyFont="1" applyFill="1" applyBorder="1" applyAlignment="1" applyProtection="1">
      <alignment vertical="top" wrapText="1"/>
      <protection locked="0"/>
    </xf>
    <xf numFmtId="56" fontId="12" fillId="6" borderId="50" xfId="0" applyNumberFormat="1" applyFont="1" applyFill="1" applyBorder="1" applyAlignment="1" applyProtection="1">
      <alignment horizontal="center" shrinkToFit="1"/>
      <protection hidden="1"/>
    </xf>
    <xf numFmtId="56" fontId="12" fillId="6" borderId="11" xfId="0" applyNumberFormat="1" applyFont="1" applyFill="1" applyBorder="1" applyAlignment="1" applyProtection="1">
      <alignment horizontal="center" vertical="top" shrinkToFit="1"/>
      <protection hidden="1"/>
    </xf>
    <xf numFmtId="178" fontId="12" fillId="6" borderId="38" xfId="0" applyNumberFormat="1" applyFont="1" applyFill="1" applyBorder="1" applyAlignment="1" applyProtection="1">
      <alignment horizontal="center" vertical="top" shrinkToFit="1"/>
      <protection hidden="1"/>
    </xf>
    <xf numFmtId="178" fontId="12" fillId="6" borderId="22" xfId="0" applyNumberFormat="1" applyFont="1" applyFill="1" applyBorder="1" applyAlignment="1" applyProtection="1">
      <alignment horizontal="center" vertical="top" shrinkToFit="1"/>
      <protection hidden="1"/>
    </xf>
    <xf numFmtId="177" fontId="15" fillId="0" borderId="59" xfId="0" applyNumberFormat="1" applyFont="1" applyBorder="1" applyAlignment="1">
      <alignment horizontal="right" vertical="center"/>
    </xf>
    <xf numFmtId="0" fontId="14" fillId="8" borderId="0" xfId="0" applyFont="1" applyFill="1">
      <alignment vertical="center"/>
    </xf>
    <xf numFmtId="0" fontId="15" fillId="7" borderId="20" xfId="0" applyFont="1" applyFill="1" applyBorder="1" applyAlignment="1" applyProtection="1">
      <alignment horizontal="center" vertical="center" wrapText="1"/>
      <protection hidden="1"/>
    </xf>
    <xf numFmtId="0" fontId="15" fillId="7" borderId="51" xfId="0" applyFont="1" applyFill="1" applyBorder="1" applyAlignment="1" applyProtection="1">
      <alignment horizontal="center" vertical="center"/>
      <protection locked="0"/>
    </xf>
    <xf numFmtId="0" fontId="15" fillId="7" borderId="52" xfId="0" applyFont="1" applyFill="1" applyBorder="1" applyAlignment="1" applyProtection="1">
      <alignment horizontal="center" vertical="center"/>
      <protection locked="0"/>
    </xf>
    <xf numFmtId="0" fontId="15" fillId="7" borderId="83" xfId="0" applyFont="1" applyFill="1" applyBorder="1" applyAlignment="1" applyProtection="1">
      <alignment horizontal="center" vertical="center"/>
      <protection locked="0"/>
    </xf>
    <xf numFmtId="0" fontId="15" fillId="7" borderId="45" xfId="0" applyFont="1" applyFill="1" applyBorder="1" applyAlignment="1" applyProtection="1">
      <alignment horizontal="center" vertical="center"/>
      <protection hidden="1"/>
    </xf>
    <xf numFmtId="0" fontId="0" fillId="0" borderId="139" xfId="0" applyBorder="1">
      <alignment vertical="center"/>
    </xf>
    <xf numFmtId="0" fontId="0" fillId="0" borderId="140" xfId="0" applyBorder="1">
      <alignment vertical="center"/>
    </xf>
    <xf numFmtId="0" fontId="12" fillId="9" borderId="59" xfId="0" applyFont="1" applyFill="1" applyBorder="1" applyAlignment="1">
      <alignment vertical="center" wrapText="1"/>
    </xf>
    <xf numFmtId="0" fontId="12" fillId="9" borderId="63" xfId="0" applyFont="1" applyFill="1" applyBorder="1" applyAlignment="1">
      <alignment vertical="center" wrapText="1"/>
    </xf>
    <xf numFmtId="0" fontId="12" fillId="9" borderId="61" xfId="0" applyFont="1" applyFill="1" applyBorder="1" applyAlignment="1">
      <alignment vertical="center" wrapText="1"/>
    </xf>
    <xf numFmtId="0" fontId="14" fillId="9" borderId="46" xfId="0" applyFont="1" applyFill="1" applyBorder="1" applyAlignment="1">
      <alignment horizontal="center" vertical="center"/>
    </xf>
    <xf numFmtId="0" fontId="14" fillId="9" borderId="87" xfId="0" applyFont="1" applyFill="1" applyBorder="1" applyAlignment="1">
      <alignment horizontal="center" vertical="center" wrapText="1"/>
    </xf>
    <xf numFmtId="0" fontId="14" fillId="9" borderId="55" xfId="0" applyFont="1" applyFill="1" applyBorder="1" applyAlignment="1">
      <alignment horizontal="center" vertical="center"/>
    </xf>
    <xf numFmtId="0" fontId="14" fillId="9" borderId="55" xfId="0" applyFont="1" applyFill="1" applyBorder="1" applyAlignment="1">
      <alignment horizontal="center" vertical="center" wrapText="1"/>
    </xf>
    <xf numFmtId="0" fontId="14" fillId="9" borderId="65" xfId="0" applyFont="1" applyFill="1" applyBorder="1" applyAlignment="1">
      <alignment horizontal="center" vertical="center" wrapText="1"/>
    </xf>
    <xf numFmtId="0" fontId="36" fillId="0" borderId="0" xfId="0" applyFont="1" applyAlignment="1">
      <alignment vertical="center" wrapText="1"/>
    </xf>
    <xf numFmtId="0" fontId="56" fillId="0" borderId="0" xfId="0" applyFont="1" applyAlignment="1"/>
    <xf numFmtId="179" fontId="15" fillId="5" borderId="59" xfId="0" applyNumberFormat="1" applyFont="1" applyFill="1" applyBorder="1" applyAlignment="1" applyProtection="1">
      <alignment horizontal="center" vertical="center" shrinkToFit="1"/>
      <protection hidden="1"/>
    </xf>
    <xf numFmtId="0" fontId="16" fillId="6" borderId="13" xfId="0" applyFont="1" applyFill="1" applyBorder="1" applyAlignment="1" applyProtection="1">
      <alignment horizontal="center" vertical="center"/>
      <protection hidden="1"/>
    </xf>
    <xf numFmtId="0" fontId="16" fillId="6" borderId="4" xfId="0" applyFont="1" applyFill="1" applyBorder="1" applyAlignment="1">
      <alignment horizontal="center" vertical="center"/>
    </xf>
    <xf numFmtId="0" fontId="16" fillId="6" borderId="23" xfId="0" applyFont="1" applyFill="1" applyBorder="1" applyAlignment="1">
      <alignment horizontal="center" vertical="center"/>
    </xf>
    <xf numFmtId="0" fontId="16" fillId="6" borderId="13" xfId="0" applyFont="1" applyFill="1" applyBorder="1" applyAlignment="1">
      <alignment horizontal="center" vertical="center"/>
    </xf>
    <xf numFmtId="0" fontId="16" fillId="6" borderId="14" xfId="0" applyFont="1" applyFill="1" applyBorder="1" applyAlignment="1">
      <alignment horizontal="center" vertical="center"/>
    </xf>
    <xf numFmtId="38" fontId="15" fillId="6" borderId="62" xfId="1" applyFont="1" applyFill="1" applyBorder="1">
      <alignment vertical="center"/>
    </xf>
    <xf numFmtId="183" fontId="16" fillId="6" borderId="10" xfId="0" applyNumberFormat="1" applyFont="1" applyFill="1" applyBorder="1" applyAlignment="1" applyProtection="1">
      <alignment horizontal="center" vertical="center"/>
      <protection hidden="1"/>
    </xf>
    <xf numFmtId="182" fontId="16" fillId="6" borderId="10" xfId="0" applyNumberFormat="1" applyFont="1" applyFill="1" applyBorder="1" applyAlignment="1" applyProtection="1">
      <alignment horizontal="center" vertical="center"/>
      <protection hidden="1"/>
    </xf>
    <xf numFmtId="0" fontId="15" fillId="6" borderId="7"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28" xfId="0" applyFont="1" applyFill="1" applyBorder="1" applyAlignment="1">
      <alignment horizontal="center" vertical="center"/>
    </xf>
    <xf numFmtId="0" fontId="16" fillId="6" borderId="8" xfId="0" applyFont="1" applyFill="1" applyBorder="1" applyAlignment="1">
      <alignment horizontal="center" vertical="center" wrapText="1"/>
    </xf>
    <xf numFmtId="0" fontId="55" fillId="0" borderId="0" xfId="0" applyFont="1" applyFill="1" applyBorder="1" applyAlignment="1">
      <alignment horizontal="left" vertical="center" indent="1"/>
    </xf>
    <xf numFmtId="0" fontId="15" fillId="6" borderId="12" xfId="0" applyFont="1" applyFill="1" applyBorder="1" applyAlignment="1" applyProtection="1">
      <alignment vertical="top" wrapText="1"/>
      <protection locked="0"/>
    </xf>
    <xf numFmtId="0" fontId="15" fillId="6" borderId="18" xfId="0" applyFont="1" applyFill="1" applyBorder="1" applyAlignment="1" applyProtection="1">
      <alignment vertical="top" wrapText="1"/>
      <protection locked="0"/>
    </xf>
    <xf numFmtId="0" fontId="15" fillId="3" borderId="41" xfId="0" applyFont="1" applyFill="1" applyBorder="1" applyAlignment="1">
      <alignment vertical="center" wrapText="1"/>
    </xf>
    <xf numFmtId="0" fontId="15" fillId="3" borderId="110" xfId="0" applyFont="1" applyFill="1" applyBorder="1" applyAlignment="1">
      <alignment vertical="center" wrapText="1"/>
    </xf>
    <xf numFmtId="0" fontId="15" fillId="3" borderId="58" xfId="0" applyFont="1" applyFill="1" applyBorder="1" applyAlignment="1">
      <alignment wrapText="1"/>
    </xf>
    <xf numFmtId="0" fontId="16" fillId="6" borderId="14" xfId="0" applyFont="1" applyFill="1" applyBorder="1" applyAlignment="1" applyProtection="1">
      <alignment horizontal="center" vertical="center"/>
      <protection hidden="1"/>
    </xf>
    <xf numFmtId="188" fontId="15" fillId="0" borderId="108" xfId="0" applyNumberFormat="1" applyFont="1" applyBorder="1" applyProtection="1">
      <alignment vertical="center"/>
      <protection locked="0"/>
    </xf>
    <xf numFmtId="188" fontId="15" fillId="0" borderId="110" xfId="0" applyNumberFormat="1" applyFont="1" applyBorder="1" applyProtection="1">
      <alignment vertical="center"/>
      <protection locked="0"/>
    </xf>
    <xf numFmtId="188" fontId="15" fillId="0" borderId="112" xfId="0" applyNumberFormat="1" applyFont="1" applyBorder="1" applyProtection="1">
      <alignment vertical="center"/>
      <protection locked="0"/>
    </xf>
    <xf numFmtId="188" fontId="15" fillId="0" borderId="114" xfId="0" applyNumberFormat="1" applyFont="1" applyBorder="1" applyProtection="1">
      <alignment vertical="center"/>
      <protection locked="0"/>
    </xf>
    <xf numFmtId="188" fontId="15" fillId="0" borderId="116" xfId="0" applyNumberFormat="1" applyFont="1" applyBorder="1" applyProtection="1">
      <alignment vertical="center"/>
      <protection locked="0"/>
    </xf>
    <xf numFmtId="0" fontId="12" fillId="6" borderId="150" xfId="0" applyFont="1" applyFill="1" applyBorder="1" applyProtection="1">
      <alignment vertical="center"/>
      <protection hidden="1"/>
    </xf>
    <xf numFmtId="0" fontId="21" fillId="8" borderId="59" xfId="0" applyFont="1" applyFill="1" applyBorder="1">
      <alignment vertical="center"/>
    </xf>
    <xf numFmtId="190" fontId="15" fillId="0" borderId="107" xfId="1" applyNumberFormat="1" applyFont="1" applyBorder="1" applyProtection="1">
      <alignment vertical="center"/>
      <protection locked="0"/>
    </xf>
    <xf numFmtId="190" fontId="15" fillId="0" borderId="109" xfId="1" applyNumberFormat="1" applyFont="1" applyBorder="1" applyProtection="1">
      <alignment vertical="center"/>
      <protection locked="0"/>
    </xf>
    <xf numFmtId="190" fontId="15" fillId="0" borderId="111" xfId="1" applyNumberFormat="1" applyFont="1" applyBorder="1" applyProtection="1">
      <alignment vertical="center"/>
      <protection locked="0"/>
    </xf>
    <xf numFmtId="190" fontId="15" fillId="0" borderId="113" xfId="1" applyNumberFormat="1" applyFont="1" applyBorder="1" applyProtection="1">
      <alignment vertical="center"/>
      <protection locked="0"/>
    </xf>
    <xf numFmtId="190" fontId="15" fillId="0" borderId="115" xfId="1" applyNumberFormat="1" applyFont="1" applyBorder="1" applyProtection="1">
      <alignment vertical="center"/>
      <protection locked="0"/>
    </xf>
    <xf numFmtId="0" fontId="16" fillId="0" borderId="16" xfId="1" applyNumberFormat="1" applyFont="1" applyBorder="1" applyAlignment="1" applyProtection="1">
      <alignment horizontal="left" vertical="center" wrapText="1"/>
      <protection locked="0"/>
    </xf>
    <xf numFmtId="0" fontId="16" fillId="0" borderId="21" xfId="1" applyNumberFormat="1" applyFont="1" applyBorder="1" applyAlignment="1" applyProtection="1">
      <alignment horizontal="left" vertical="center" wrapText="1"/>
      <protection locked="0"/>
    </xf>
    <xf numFmtId="0" fontId="16" fillId="0" borderId="24" xfId="1" applyNumberFormat="1" applyFont="1" applyBorder="1" applyAlignment="1" applyProtection="1">
      <alignment horizontal="left" vertical="center" wrapText="1"/>
      <protection locked="0"/>
    </xf>
    <xf numFmtId="0" fontId="16" fillId="0" borderId="10" xfId="1" applyNumberFormat="1" applyFont="1" applyFill="1" applyBorder="1" applyAlignment="1" applyProtection="1">
      <alignment vertical="center" wrapText="1"/>
      <protection locked="0"/>
    </xf>
    <xf numFmtId="0" fontId="15" fillId="3" borderId="52" xfId="0" applyFont="1" applyFill="1" applyBorder="1" applyAlignment="1">
      <alignment vertical="center" shrinkToFit="1"/>
    </xf>
    <xf numFmtId="0" fontId="15" fillId="3" borderId="1" xfId="0" applyFont="1" applyFill="1" applyBorder="1" applyAlignment="1">
      <alignment vertical="center" shrinkToFit="1"/>
    </xf>
    <xf numFmtId="0" fontId="15" fillId="3" borderId="67" xfId="0" applyFont="1" applyFill="1" applyBorder="1" applyAlignment="1">
      <alignment vertical="center" shrinkToFit="1"/>
    </xf>
    <xf numFmtId="0" fontId="15" fillId="3" borderId="12" xfId="0" applyFont="1" applyFill="1" applyBorder="1" applyAlignment="1">
      <alignment vertical="center" shrinkToFit="1"/>
    </xf>
    <xf numFmtId="0" fontId="15" fillId="3" borderId="18" xfId="0" applyFont="1" applyFill="1" applyBorder="1" applyAlignment="1">
      <alignment vertical="center" shrinkToFit="1"/>
    </xf>
    <xf numFmtId="0" fontId="15" fillId="3" borderId="84" xfId="0" applyFont="1" applyFill="1" applyBorder="1" applyAlignment="1">
      <alignment vertical="center" shrinkToFit="1"/>
    </xf>
    <xf numFmtId="0" fontId="12" fillId="7" borderId="63" xfId="0" applyFont="1" applyFill="1" applyBorder="1" applyAlignment="1">
      <alignment vertical="center" shrinkToFit="1"/>
    </xf>
    <xf numFmtId="0" fontId="12" fillId="7" borderId="61" xfId="0" applyFont="1" applyFill="1" applyBorder="1" applyAlignment="1">
      <alignment vertical="center" shrinkToFit="1"/>
    </xf>
    <xf numFmtId="0" fontId="12" fillId="9" borderId="59" xfId="0" applyFont="1" applyFill="1" applyBorder="1" applyAlignment="1">
      <alignment vertical="center" shrinkToFit="1"/>
    </xf>
    <xf numFmtId="0" fontId="12" fillId="9" borderId="31" xfId="0" applyFont="1" applyFill="1" applyBorder="1" applyAlignment="1">
      <alignment vertical="center" shrinkToFit="1"/>
    </xf>
    <xf numFmtId="0" fontId="12" fillId="9" borderId="32" xfId="0" applyFont="1" applyFill="1" applyBorder="1" applyAlignment="1">
      <alignment vertical="center" shrinkToFit="1"/>
    </xf>
    <xf numFmtId="0" fontId="12" fillId="9" borderId="33" xfId="0" applyFont="1" applyFill="1" applyBorder="1" applyAlignment="1">
      <alignment vertical="center" shrinkToFit="1"/>
    </xf>
    <xf numFmtId="0" fontId="15" fillId="3" borderId="114" xfId="0" applyFont="1" applyFill="1" applyBorder="1" applyAlignment="1">
      <alignment vertical="center" shrinkToFit="1"/>
    </xf>
    <xf numFmtId="0" fontId="15" fillId="0" borderId="8" xfId="0" applyFont="1" applyBorder="1" applyAlignment="1" applyProtection="1">
      <alignment horizontal="center" vertical="center" shrinkToFit="1"/>
      <protection locked="0"/>
    </xf>
    <xf numFmtId="0" fontId="36" fillId="0" borderId="0" xfId="0" applyFont="1" applyFill="1" applyBorder="1" applyAlignment="1" applyProtection="1">
      <alignment vertical="center" shrinkToFit="1"/>
      <protection hidden="1"/>
    </xf>
    <xf numFmtId="0" fontId="15" fillId="3" borderId="89" xfId="0" applyFont="1" applyFill="1" applyBorder="1" applyAlignment="1">
      <alignment horizontal="center" vertical="center" shrinkToFit="1"/>
    </xf>
    <xf numFmtId="0" fontId="15" fillId="3" borderId="85" xfId="0" applyFont="1" applyFill="1" applyBorder="1" applyAlignment="1">
      <alignment horizontal="center" vertical="center" shrinkToFit="1"/>
    </xf>
    <xf numFmtId="0" fontId="15" fillId="3" borderId="90" xfId="0" applyFont="1" applyFill="1" applyBorder="1" applyAlignment="1">
      <alignment horizontal="center" vertical="center" shrinkToFit="1"/>
    </xf>
    <xf numFmtId="0" fontId="15" fillId="3" borderId="51" xfId="0" applyFont="1" applyFill="1" applyBorder="1" applyAlignment="1">
      <alignment horizontal="center" vertical="center" shrinkToFit="1"/>
    </xf>
    <xf numFmtId="0" fontId="15" fillId="3" borderId="52" xfId="0" applyFont="1" applyFill="1" applyBorder="1" applyAlignment="1">
      <alignment horizontal="center" vertical="center" shrinkToFit="1"/>
    </xf>
    <xf numFmtId="0" fontId="15" fillId="3" borderId="83" xfId="0" applyFont="1" applyFill="1" applyBorder="1" applyAlignment="1">
      <alignment horizontal="center" vertical="center" shrinkToFit="1"/>
    </xf>
    <xf numFmtId="0" fontId="25" fillId="0" borderId="0" xfId="0" applyFont="1" applyAlignment="1">
      <alignment vertical="top" shrinkToFit="1"/>
    </xf>
    <xf numFmtId="0" fontId="25" fillId="0" borderId="0" xfId="0" applyFont="1" applyAlignment="1">
      <alignment horizontal="left" vertical="top" shrinkToFit="1"/>
    </xf>
    <xf numFmtId="188" fontId="12" fillId="0" borderId="107" xfId="1" applyNumberFormat="1" applyFont="1" applyBorder="1" applyAlignment="1" applyProtection="1">
      <alignment vertical="center" shrinkToFit="1"/>
      <protection locked="0"/>
    </xf>
    <xf numFmtId="188" fontId="12" fillId="0" borderId="108" xfId="0" applyNumberFormat="1" applyFont="1" applyBorder="1" applyAlignment="1" applyProtection="1">
      <alignment vertical="center" shrinkToFit="1"/>
      <protection locked="0"/>
    </xf>
    <xf numFmtId="188" fontId="12" fillId="0" borderId="109" xfId="1" applyNumberFormat="1" applyFont="1" applyBorder="1" applyAlignment="1" applyProtection="1">
      <alignment vertical="center" shrinkToFit="1"/>
      <protection locked="0"/>
    </xf>
    <xf numFmtId="188" fontId="12" fillId="0" borderId="110" xfId="0" applyNumberFormat="1" applyFont="1" applyBorder="1" applyAlignment="1" applyProtection="1">
      <alignment vertical="center" shrinkToFit="1"/>
      <protection locked="0"/>
    </xf>
    <xf numFmtId="188" fontId="12" fillId="0" borderId="113" xfId="1" applyNumberFormat="1" applyFont="1" applyBorder="1" applyAlignment="1" applyProtection="1">
      <alignment vertical="center" shrinkToFit="1"/>
      <protection locked="0"/>
    </xf>
    <xf numFmtId="188" fontId="12" fillId="0" borderId="114" xfId="0" applyNumberFormat="1" applyFont="1" applyBorder="1" applyAlignment="1" applyProtection="1">
      <alignment vertical="center" shrinkToFit="1"/>
      <protection locked="0"/>
    </xf>
    <xf numFmtId="188" fontId="12" fillId="0" borderId="148" xfId="1" applyNumberFormat="1" applyFont="1" applyBorder="1" applyAlignment="1" applyProtection="1">
      <alignment vertical="center" shrinkToFit="1"/>
      <protection locked="0"/>
    </xf>
    <xf numFmtId="188" fontId="12" fillId="0" borderId="149" xfId="0" applyNumberFormat="1" applyFont="1" applyBorder="1" applyAlignment="1" applyProtection="1">
      <alignment vertical="center" shrinkToFit="1"/>
      <protection locked="0"/>
    </xf>
    <xf numFmtId="188" fontId="12" fillId="0" borderId="111" xfId="1" applyNumberFormat="1" applyFont="1" applyBorder="1" applyAlignment="1" applyProtection="1">
      <alignment vertical="center" shrinkToFit="1"/>
      <protection locked="0"/>
    </xf>
    <xf numFmtId="188" fontId="12" fillId="0" borderId="112" xfId="0" applyNumberFormat="1" applyFont="1" applyBorder="1" applyAlignment="1" applyProtection="1">
      <alignment vertical="center" shrinkToFit="1"/>
      <protection locked="0"/>
    </xf>
    <xf numFmtId="188" fontId="12" fillId="0" borderId="115" xfId="1" applyNumberFormat="1" applyFont="1" applyBorder="1" applyAlignment="1" applyProtection="1">
      <alignment vertical="center" shrinkToFit="1"/>
      <protection locked="0"/>
    </xf>
    <xf numFmtId="188" fontId="12" fillId="0" borderId="116" xfId="0" applyNumberFormat="1" applyFont="1" applyBorder="1" applyAlignment="1" applyProtection="1">
      <alignment vertical="center" shrinkToFit="1"/>
      <protection locked="0"/>
    </xf>
    <xf numFmtId="188" fontId="12" fillId="6" borderId="87" xfId="1" applyNumberFormat="1" applyFont="1" applyFill="1" applyBorder="1" applyAlignment="1" applyProtection="1">
      <alignment vertical="center" shrinkToFit="1"/>
      <protection hidden="1"/>
    </xf>
    <xf numFmtId="188" fontId="12" fillId="6" borderId="12" xfId="1" applyNumberFormat="1" applyFont="1" applyFill="1" applyBorder="1" applyAlignment="1" applyProtection="1">
      <alignment vertical="center" shrinkToFit="1"/>
      <protection hidden="1"/>
    </xf>
    <xf numFmtId="188" fontId="12" fillId="0" borderId="117" xfId="1" applyNumberFormat="1" applyFont="1" applyFill="1" applyBorder="1" applyAlignment="1" applyProtection="1">
      <alignment vertical="center" shrinkToFit="1"/>
      <protection locked="0"/>
    </xf>
    <xf numFmtId="188" fontId="12" fillId="6" borderId="1" xfId="1" applyNumberFormat="1" applyFont="1" applyFill="1" applyBorder="1" applyAlignment="1" applyProtection="1">
      <alignment vertical="center" shrinkToFit="1"/>
      <protection hidden="1"/>
    </xf>
    <xf numFmtId="188" fontId="12" fillId="0" borderId="118" xfId="1" applyNumberFormat="1" applyFont="1" applyFill="1" applyBorder="1" applyAlignment="1" applyProtection="1">
      <alignment vertical="center" shrinkToFit="1"/>
      <protection locked="0"/>
    </xf>
    <xf numFmtId="188" fontId="12" fillId="6" borderId="18" xfId="1" applyNumberFormat="1" applyFont="1" applyFill="1" applyBorder="1" applyAlignment="1" applyProtection="1">
      <alignment vertical="center" shrinkToFit="1"/>
      <protection hidden="1"/>
    </xf>
    <xf numFmtId="188" fontId="12" fillId="0" borderId="119" xfId="1" applyNumberFormat="1" applyFont="1" applyFill="1" applyBorder="1" applyAlignment="1" applyProtection="1">
      <alignment vertical="center" shrinkToFit="1"/>
      <protection locked="0"/>
    </xf>
    <xf numFmtId="188" fontId="12" fillId="6" borderId="52" xfId="1" applyNumberFormat="1" applyFont="1" applyFill="1" applyBorder="1" applyAlignment="1" applyProtection="1">
      <alignment vertical="center" shrinkToFit="1"/>
      <protection hidden="1"/>
    </xf>
    <xf numFmtId="188" fontId="12" fillId="0" borderId="120" xfId="1" applyNumberFormat="1" applyFont="1" applyFill="1" applyBorder="1" applyAlignment="1" applyProtection="1">
      <alignment vertical="center" shrinkToFit="1"/>
      <protection locked="0"/>
    </xf>
    <xf numFmtId="188" fontId="12" fillId="0" borderId="121" xfId="1" applyNumberFormat="1" applyFont="1" applyFill="1" applyBorder="1" applyAlignment="1" applyProtection="1">
      <alignment vertical="center" shrinkToFit="1"/>
      <protection locked="0"/>
    </xf>
    <xf numFmtId="188" fontId="12" fillId="0" borderId="122" xfId="1" applyNumberFormat="1" applyFont="1" applyFill="1" applyBorder="1" applyAlignment="1" applyProtection="1">
      <alignment vertical="center" shrinkToFit="1"/>
      <protection locked="0"/>
    </xf>
    <xf numFmtId="188" fontId="12" fillId="6" borderId="66" xfId="1" applyNumberFormat="1" applyFont="1" applyFill="1" applyBorder="1" applyAlignment="1" applyProtection="1">
      <alignment vertical="center" shrinkToFit="1"/>
      <protection hidden="1"/>
    </xf>
    <xf numFmtId="188" fontId="12" fillId="6" borderId="67" xfId="1" applyNumberFormat="1" applyFont="1" applyFill="1" applyBorder="1" applyAlignment="1" applyProtection="1">
      <alignment vertical="center" shrinkToFit="1"/>
      <protection hidden="1"/>
    </xf>
    <xf numFmtId="188" fontId="12" fillId="0" borderId="123" xfId="1" applyNumberFormat="1" applyFont="1" applyFill="1" applyBorder="1" applyAlignment="1" applyProtection="1">
      <alignment vertical="center" shrinkToFit="1"/>
      <protection locked="0"/>
    </xf>
    <xf numFmtId="188" fontId="15" fillId="6" borderId="27" xfId="1" applyNumberFormat="1" applyFont="1" applyFill="1" applyBorder="1" applyAlignment="1" applyProtection="1">
      <alignment vertical="center" shrinkToFit="1"/>
      <protection hidden="1"/>
    </xf>
    <xf numFmtId="188" fontId="15" fillId="0" borderId="106" xfId="1" applyNumberFormat="1" applyFont="1" applyFill="1" applyBorder="1" applyAlignment="1" applyProtection="1">
      <alignment vertical="center" shrinkToFit="1"/>
      <protection locked="0"/>
    </xf>
    <xf numFmtId="188" fontId="15" fillId="6" borderId="63" xfId="1" applyNumberFormat="1" applyFont="1" applyFill="1" applyBorder="1" applyAlignment="1" applyProtection="1">
      <alignment vertical="center" shrinkToFit="1"/>
      <protection hidden="1"/>
    </xf>
    <xf numFmtId="188" fontId="15" fillId="6" borderId="66" xfId="1" applyNumberFormat="1" applyFont="1" applyFill="1" applyBorder="1" applyAlignment="1">
      <alignment vertical="center" shrinkToFit="1"/>
    </xf>
    <xf numFmtId="188" fontId="15" fillId="6" borderId="19" xfId="1" applyNumberFormat="1" applyFont="1" applyFill="1" applyBorder="1" applyAlignment="1" applyProtection="1">
      <alignment vertical="center" shrinkToFit="1"/>
      <protection hidden="1"/>
    </xf>
    <xf numFmtId="188" fontId="15" fillId="6" borderId="77" xfId="1" applyNumberFormat="1" applyFont="1" applyFill="1" applyBorder="1" applyAlignment="1" applyProtection="1">
      <alignment vertical="center" shrinkToFit="1"/>
      <protection hidden="1"/>
    </xf>
    <xf numFmtId="188" fontId="0" fillId="0" borderId="0" xfId="0" applyNumberFormat="1">
      <alignment vertical="center"/>
    </xf>
    <xf numFmtId="0" fontId="0" fillId="0" borderId="58" xfId="0" applyBorder="1">
      <alignment vertical="center"/>
    </xf>
    <xf numFmtId="56" fontId="12" fillId="6" borderId="58" xfId="0" applyNumberFormat="1" applyFont="1" applyFill="1" applyBorder="1" applyAlignment="1" applyProtection="1">
      <alignment horizontal="center" shrinkToFit="1"/>
      <protection hidden="1"/>
    </xf>
    <xf numFmtId="56" fontId="12" fillId="6" borderId="6" xfId="0" applyNumberFormat="1" applyFont="1" applyFill="1" applyBorder="1" applyAlignment="1" applyProtection="1">
      <alignment horizontal="center" vertical="top" shrinkToFit="1"/>
      <protection hidden="1"/>
    </xf>
    <xf numFmtId="0" fontId="15" fillId="6" borderId="7" xfId="0" applyFont="1" applyFill="1" applyBorder="1" applyAlignment="1" applyProtection="1">
      <alignment vertical="top" wrapText="1"/>
      <protection locked="0"/>
    </xf>
    <xf numFmtId="0" fontId="0" fillId="0" borderId="58" xfId="0" applyFill="1" applyBorder="1">
      <alignment vertical="center"/>
    </xf>
    <xf numFmtId="0" fontId="0" fillId="0" borderId="0" xfId="0" applyBorder="1" applyProtection="1">
      <alignment vertical="center"/>
      <protection locked="0"/>
    </xf>
    <xf numFmtId="0" fontId="15" fillId="3" borderId="11" xfId="0" applyFont="1" applyFill="1" applyBorder="1" applyAlignment="1">
      <alignment vertical="center" wrapText="1"/>
    </xf>
    <xf numFmtId="0" fontId="15" fillId="3" borderId="6" xfId="0" applyFont="1" applyFill="1" applyBorder="1" applyAlignment="1">
      <alignment vertical="center" wrapText="1"/>
    </xf>
    <xf numFmtId="0" fontId="15" fillId="6" borderId="12" xfId="0" applyFont="1" applyFill="1" applyBorder="1" applyAlignment="1" applyProtection="1">
      <alignment vertical="top" wrapText="1"/>
      <protection locked="0"/>
    </xf>
    <xf numFmtId="0" fontId="15" fillId="6" borderId="18" xfId="0" applyFont="1" applyFill="1" applyBorder="1" applyAlignment="1" applyProtection="1">
      <alignment vertical="top" wrapText="1"/>
      <protection locked="0"/>
    </xf>
    <xf numFmtId="0" fontId="15" fillId="6" borderId="34" xfId="0" applyFont="1" applyFill="1" applyBorder="1" applyAlignment="1">
      <alignment horizontal="center" vertical="center"/>
    </xf>
    <xf numFmtId="184" fontId="42" fillId="0" borderId="21" xfId="0" applyNumberFormat="1" applyFont="1" applyFill="1" applyBorder="1" applyAlignment="1" applyProtection="1">
      <alignment horizontal="center" vertical="center" shrinkToFit="1"/>
      <protection hidden="1"/>
    </xf>
    <xf numFmtId="0" fontId="12" fillId="0" borderId="0" xfId="0" applyFont="1" applyAlignment="1">
      <alignment horizontal="left"/>
    </xf>
    <xf numFmtId="38" fontId="59" fillId="0" borderId="14" xfId="1" applyFont="1" applyFill="1" applyBorder="1" applyAlignment="1">
      <alignment vertical="center"/>
    </xf>
    <xf numFmtId="38" fontId="23" fillId="0" borderId="14" xfId="1" applyFont="1" applyFill="1" applyBorder="1" applyAlignment="1">
      <alignment vertical="center"/>
    </xf>
    <xf numFmtId="38" fontId="59" fillId="0" borderId="154" xfId="1" applyFont="1" applyFill="1" applyBorder="1" applyAlignment="1">
      <alignment vertical="center"/>
    </xf>
    <xf numFmtId="0" fontId="16" fillId="0" borderId="16" xfId="1" applyNumberFormat="1" applyFont="1" applyFill="1" applyBorder="1" applyAlignment="1" applyProtection="1">
      <alignment horizontal="left" vertical="center" wrapText="1"/>
      <protection locked="0"/>
    </xf>
    <xf numFmtId="38" fontId="59" fillId="0" borderId="29" xfId="1" applyFont="1" applyFill="1" applyBorder="1" applyAlignment="1">
      <alignment vertical="center"/>
    </xf>
    <xf numFmtId="38" fontId="53" fillId="0" borderId="30" xfId="1" applyFont="1" applyFill="1" applyBorder="1" applyAlignment="1">
      <alignment vertical="center"/>
    </xf>
    <xf numFmtId="0" fontId="41" fillId="0" borderId="4" xfId="0" applyFont="1" applyFill="1" applyBorder="1" applyAlignment="1">
      <alignment horizontal="center" vertical="center"/>
    </xf>
    <xf numFmtId="0" fontId="16" fillId="0" borderId="45" xfId="1" applyNumberFormat="1" applyFont="1" applyBorder="1" applyAlignment="1" applyProtection="1">
      <alignment horizontal="left" vertical="center" wrapText="1"/>
      <protection locked="0"/>
    </xf>
    <xf numFmtId="0" fontId="16" fillId="6" borderId="36" xfId="0" applyFont="1" applyFill="1" applyBorder="1" applyAlignment="1">
      <alignment horizontal="center" vertical="center"/>
    </xf>
    <xf numFmtId="0" fontId="61" fillId="0" borderId="39" xfId="1" applyNumberFormat="1" applyFont="1" applyFill="1" applyBorder="1" applyAlignment="1" applyProtection="1">
      <alignment vertical="center" wrapText="1"/>
      <protection hidden="1"/>
    </xf>
    <xf numFmtId="188" fontId="12" fillId="0" borderId="156" xfId="1" applyNumberFormat="1" applyFont="1" applyBorder="1" applyAlignment="1" applyProtection="1">
      <alignment vertical="center" shrinkToFit="1"/>
      <protection locked="0"/>
    </xf>
    <xf numFmtId="177" fontId="12" fillId="6" borderId="114" xfId="0" applyNumberFormat="1" applyFont="1" applyFill="1" applyBorder="1" applyAlignment="1">
      <alignment horizontal="center" vertical="center"/>
    </xf>
    <xf numFmtId="0" fontId="0" fillId="0" borderId="0" xfId="0" applyAlignment="1"/>
    <xf numFmtId="188" fontId="12" fillId="0" borderId="12" xfId="1" applyNumberFormat="1" applyFont="1" applyBorder="1" applyAlignment="1" applyProtection="1">
      <alignment vertical="center" shrinkToFit="1"/>
      <protection locked="0"/>
    </xf>
    <xf numFmtId="188" fontId="12" fillId="0" borderId="1" xfId="1" applyNumberFormat="1" applyFont="1" applyBorder="1" applyAlignment="1" applyProtection="1">
      <alignment vertical="center" shrinkToFit="1"/>
      <protection locked="0"/>
    </xf>
    <xf numFmtId="188" fontId="12" fillId="0" borderId="18" xfId="1" applyNumberFormat="1" applyFont="1" applyBorder="1" applyAlignment="1" applyProtection="1">
      <alignment vertical="center" shrinkToFit="1"/>
      <protection locked="0"/>
    </xf>
    <xf numFmtId="0" fontId="0" fillId="0" borderId="0" xfId="0" applyFill="1" applyProtection="1">
      <alignment vertical="center"/>
      <protection hidden="1"/>
    </xf>
    <xf numFmtId="0" fontId="0" fillId="0" borderId="0" xfId="0" applyNumberFormat="1" applyProtection="1">
      <alignment vertical="center"/>
      <protection hidden="1"/>
    </xf>
    <xf numFmtId="0" fontId="15" fillId="2" borderId="26" xfId="0" applyFont="1" applyFill="1" applyBorder="1" applyAlignment="1" applyProtection="1">
      <alignment horizontal="center" vertical="center"/>
      <protection hidden="1"/>
    </xf>
    <xf numFmtId="0" fontId="15" fillId="2" borderId="8" xfId="0" applyFont="1" applyFill="1" applyBorder="1" applyAlignment="1" applyProtection="1">
      <alignment horizontal="center" vertical="center"/>
      <protection hidden="1"/>
    </xf>
    <xf numFmtId="38" fontId="59" fillId="0" borderId="41" xfId="1" applyFont="1" applyFill="1" applyBorder="1" applyAlignment="1" applyProtection="1">
      <alignment vertical="center"/>
      <protection hidden="1"/>
    </xf>
    <xf numFmtId="38" fontId="59" fillId="0" borderId="43" xfId="1" applyFont="1" applyFill="1" applyBorder="1" applyAlignment="1" applyProtection="1">
      <alignment vertical="center"/>
      <protection hidden="1"/>
    </xf>
    <xf numFmtId="38" fontId="59" fillId="0" borderId="42" xfId="1" applyFont="1" applyFill="1" applyBorder="1" applyAlignment="1" applyProtection="1">
      <alignment vertical="center"/>
      <protection hidden="1"/>
    </xf>
    <xf numFmtId="0" fontId="45" fillId="0" borderId="0" xfId="0" applyFont="1" applyAlignment="1" applyProtection="1">
      <alignment vertical="center" wrapText="1"/>
      <protection hidden="1"/>
    </xf>
    <xf numFmtId="0" fontId="60" fillId="0" borderId="0" xfId="0" applyFont="1" applyAlignment="1" applyProtection="1">
      <alignment vertical="center" wrapText="1"/>
      <protection hidden="1"/>
    </xf>
    <xf numFmtId="0" fontId="15" fillId="2" borderId="61" xfId="0" applyFont="1" applyFill="1" applyBorder="1" applyAlignment="1">
      <alignment horizontal="center" vertical="center"/>
    </xf>
    <xf numFmtId="0" fontId="25" fillId="2" borderId="8" xfId="0" applyFont="1" applyFill="1" applyBorder="1" applyAlignment="1" applyProtection="1">
      <alignment vertical="center" textRotation="255" shrinkToFit="1"/>
      <protection hidden="1"/>
    </xf>
    <xf numFmtId="0" fontId="15" fillId="2" borderId="61" xfId="0" applyFont="1" applyFill="1" applyBorder="1" applyAlignment="1" applyProtection="1">
      <alignment horizontal="center" vertical="center"/>
      <protection hidden="1"/>
    </xf>
    <xf numFmtId="0" fontId="15" fillId="2" borderId="10" xfId="0" applyFont="1" applyFill="1" applyBorder="1" applyAlignment="1" applyProtection="1">
      <alignment horizontal="center" vertical="center" wrapText="1"/>
      <protection hidden="1"/>
    </xf>
    <xf numFmtId="0" fontId="12" fillId="3" borderId="30" xfId="0" applyNumberFormat="1" applyFont="1" applyFill="1" applyBorder="1" applyAlignment="1"/>
    <xf numFmtId="0" fontId="25" fillId="3" borderId="0" xfId="0" applyFont="1" applyFill="1" applyBorder="1" applyAlignment="1">
      <alignment vertical="center"/>
    </xf>
    <xf numFmtId="0" fontId="62" fillId="3" borderId="6" xfId="0" applyFont="1" applyFill="1" applyBorder="1" applyAlignment="1">
      <alignment vertical="top" shrinkToFit="1"/>
    </xf>
    <xf numFmtId="0" fontId="32" fillId="0" borderId="58" xfId="0" applyFont="1" applyBorder="1" applyAlignment="1">
      <alignment vertical="center" wrapText="1"/>
    </xf>
    <xf numFmtId="0" fontId="12" fillId="0" borderId="0" xfId="0" applyFont="1" applyAlignment="1">
      <alignment horizontal="left" vertical="center"/>
    </xf>
    <xf numFmtId="0" fontId="0" fillId="0" borderId="47" xfId="0" applyBorder="1">
      <alignment vertical="center"/>
    </xf>
    <xf numFmtId="0" fontId="63" fillId="0" borderId="0" xfId="0" applyFont="1">
      <alignment vertical="center"/>
    </xf>
    <xf numFmtId="0" fontId="24" fillId="0" borderId="30" xfId="0" applyFont="1" applyFill="1" applyBorder="1" applyAlignment="1">
      <alignment horizontal="center" vertical="center"/>
    </xf>
    <xf numFmtId="176" fontId="39" fillId="0" borderId="4" xfId="0" applyNumberFormat="1" applyFont="1" applyBorder="1" applyAlignment="1" applyProtection="1">
      <alignment horizontal="center" vertical="center" shrinkToFit="1"/>
      <protection locked="0"/>
    </xf>
    <xf numFmtId="176" fontId="42" fillId="0" borderId="4" xfId="0" applyNumberFormat="1" applyFont="1" applyBorder="1" applyAlignment="1" applyProtection="1">
      <alignment horizontal="center" vertical="center" shrinkToFit="1"/>
      <protection locked="0"/>
    </xf>
    <xf numFmtId="188" fontId="12" fillId="6" borderId="157" xfId="1" applyNumberFormat="1" applyFont="1" applyFill="1" applyBorder="1" applyAlignment="1" applyProtection="1">
      <alignment vertical="center" shrinkToFit="1"/>
    </xf>
    <xf numFmtId="0" fontId="25" fillId="3" borderId="58" xfId="0" applyFont="1" applyFill="1" applyBorder="1" applyAlignment="1" applyProtection="1">
      <alignment vertical="center" wrapText="1" shrinkToFit="1"/>
      <protection hidden="1"/>
    </xf>
    <xf numFmtId="0" fontId="25" fillId="3" borderId="0" xfId="0" applyFont="1" applyFill="1" applyBorder="1" applyAlignment="1" applyProtection="1">
      <alignment vertical="center" wrapText="1" shrinkToFit="1"/>
      <protection hidden="1"/>
    </xf>
    <xf numFmtId="0" fontId="25" fillId="3" borderId="48" xfId="0" applyFont="1" applyFill="1" applyBorder="1" applyAlignment="1" applyProtection="1">
      <alignment vertical="center" wrapText="1" shrinkToFit="1"/>
      <protection hidden="1"/>
    </xf>
    <xf numFmtId="0" fontId="25" fillId="3" borderId="38" xfId="0" applyFont="1" applyFill="1" applyBorder="1" applyAlignment="1" applyProtection="1">
      <alignment vertical="center" wrapText="1" shrinkToFit="1"/>
      <protection hidden="1"/>
    </xf>
    <xf numFmtId="0" fontId="25" fillId="3" borderId="29" xfId="0" applyFont="1" applyFill="1" applyBorder="1" applyAlignment="1" applyProtection="1">
      <alignment vertical="center" wrapText="1" shrinkToFit="1"/>
      <protection hidden="1"/>
    </xf>
    <xf numFmtId="0" fontId="25" fillId="3" borderId="39" xfId="0" applyFont="1" applyFill="1" applyBorder="1" applyAlignment="1" applyProtection="1">
      <alignment vertical="center" wrapText="1" shrinkToFit="1"/>
      <protection hidden="1"/>
    </xf>
    <xf numFmtId="188" fontId="12" fillId="0" borderId="154" xfId="1" applyNumberFormat="1" applyFont="1" applyFill="1" applyBorder="1" applyAlignment="1" applyProtection="1">
      <alignment vertical="center" shrinkToFit="1"/>
      <protection locked="0"/>
    </xf>
    <xf numFmtId="0" fontId="23" fillId="4" borderId="65" xfId="0" applyFont="1" applyFill="1" applyBorder="1" applyAlignment="1">
      <alignment horizontal="center" vertical="center" shrinkToFit="1"/>
    </xf>
    <xf numFmtId="0" fontId="23" fillId="4" borderId="77" xfId="0" applyFont="1" applyFill="1" applyBorder="1" applyAlignment="1">
      <alignment horizontal="center" vertical="center" shrinkToFit="1"/>
    </xf>
    <xf numFmtId="0" fontId="29" fillId="0" borderId="53" xfId="0" applyFont="1" applyBorder="1" applyAlignment="1" applyProtection="1">
      <alignment horizontal="center" vertical="center" shrinkToFit="1"/>
      <protection locked="0"/>
    </xf>
    <xf numFmtId="0" fontId="44" fillId="0" borderId="58" xfId="0" applyFont="1" applyBorder="1" applyAlignment="1">
      <alignment wrapText="1"/>
    </xf>
    <xf numFmtId="0" fontId="44" fillId="0" borderId="0" xfId="0" applyFont="1" applyBorder="1" applyAlignment="1">
      <alignment wrapText="1"/>
    </xf>
    <xf numFmtId="0" fontId="32" fillId="0" borderId="58" xfId="0" applyFont="1" applyBorder="1" applyAlignment="1">
      <alignment vertical="top" wrapText="1"/>
    </xf>
    <xf numFmtId="0" fontId="32" fillId="0" borderId="0" xfId="0" applyFont="1" applyBorder="1" applyAlignment="1">
      <alignment vertical="top" wrapText="1"/>
    </xf>
    <xf numFmtId="0" fontId="64" fillId="0" borderId="58" xfId="0" applyFont="1" applyBorder="1" applyAlignment="1">
      <alignment vertical="center" wrapText="1"/>
    </xf>
    <xf numFmtId="0" fontId="64" fillId="0" borderId="0" xfId="0" applyFont="1" applyBorder="1" applyAlignment="1">
      <alignment vertical="center" wrapText="1"/>
    </xf>
    <xf numFmtId="49" fontId="15" fillId="0" borderId="16" xfId="0" applyNumberFormat="1" applyFont="1" applyBorder="1" applyAlignment="1" applyProtection="1">
      <alignment horizontal="left" vertical="center" shrinkToFit="1"/>
      <protection locked="0"/>
    </xf>
    <xf numFmtId="0" fontId="46" fillId="0" borderId="0" xfId="0" applyFont="1" applyBorder="1" applyAlignment="1">
      <alignment vertical="center"/>
    </xf>
    <xf numFmtId="0" fontId="60" fillId="0" borderId="8" xfId="0" applyFont="1" applyBorder="1">
      <alignment vertical="center"/>
    </xf>
    <xf numFmtId="0" fontId="14" fillId="0" borderId="10" xfId="0" applyFont="1" applyBorder="1">
      <alignment vertical="center"/>
    </xf>
    <xf numFmtId="0" fontId="15" fillId="2" borderId="59" xfId="0" applyFont="1" applyFill="1" applyBorder="1" applyAlignment="1">
      <alignment horizontal="center" vertical="center"/>
    </xf>
    <xf numFmtId="0" fontId="15" fillId="2" borderId="59" xfId="0" applyFont="1" applyFill="1" applyBorder="1" applyAlignment="1">
      <alignment horizontal="center" vertical="center" wrapText="1"/>
    </xf>
    <xf numFmtId="0" fontId="12" fillId="10" borderId="0" xfId="0" applyFont="1" applyFill="1" applyProtection="1">
      <alignment vertical="center"/>
      <protection hidden="1"/>
    </xf>
    <xf numFmtId="0" fontId="1" fillId="0" borderId="59" xfId="0" applyFont="1" applyBorder="1" applyProtection="1">
      <alignment vertical="center"/>
      <protection hidden="1"/>
    </xf>
    <xf numFmtId="0" fontId="1" fillId="0" borderId="59" xfId="0" applyFont="1" applyBorder="1" applyAlignment="1" applyProtection="1">
      <alignment vertical="center" wrapText="1"/>
      <protection locked="0"/>
    </xf>
    <xf numFmtId="0" fontId="65" fillId="0" borderId="59" xfId="0" applyFont="1" applyBorder="1" applyAlignment="1" applyProtection="1">
      <alignment vertical="center" shrinkToFit="1"/>
      <protection locked="0"/>
    </xf>
    <xf numFmtId="0" fontId="1" fillId="0" borderId="59" xfId="0" applyFont="1" applyBorder="1" applyProtection="1">
      <alignment vertical="center"/>
      <protection locked="0"/>
    </xf>
    <xf numFmtId="176" fontId="1" fillId="0" borderId="59" xfId="0" applyNumberFormat="1" applyFont="1" applyBorder="1" applyAlignment="1" applyProtection="1">
      <alignment vertical="center" shrinkToFit="1"/>
      <protection locked="0"/>
    </xf>
    <xf numFmtId="0" fontId="12" fillId="10" borderId="101" xfId="0" applyFont="1" applyFill="1" applyBorder="1" applyProtection="1">
      <alignment vertical="center"/>
      <protection hidden="1"/>
    </xf>
    <xf numFmtId="0" fontId="12" fillId="10" borderId="59" xfId="0" applyFont="1" applyFill="1" applyBorder="1" applyProtection="1">
      <alignment vertical="center"/>
      <protection hidden="1"/>
    </xf>
    <xf numFmtId="176" fontId="12" fillId="10" borderId="59" xfId="0" applyNumberFormat="1" applyFont="1" applyFill="1" applyBorder="1" applyProtection="1">
      <alignment vertical="center"/>
      <protection hidden="1"/>
    </xf>
    <xf numFmtId="0" fontId="12" fillId="10" borderId="102" xfId="0" applyFont="1" applyFill="1" applyBorder="1" applyProtection="1">
      <alignment vertical="center"/>
      <protection hidden="1"/>
    </xf>
    <xf numFmtId="0" fontId="66" fillId="0" borderId="59" xfId="0" applyFont="1" applyBorder="1" applyProtection="1">
      <alignment vertical="center"/>
      <protection hidden="1"/>
    </xf>
    <xf numFmtId="0" fontId="12" fillId="10" borderId="103" xfId="0" applyFont="1" applyFill="1" applyBorder="1" applyProtection="1">
      <alignment vertical="center"/>
      <protection hidden="1"/>
    </xf>
    <xf numFmtId="0" fontId="12" fillId="10" borderId="104" xfId="0" applyFont="1" applyFill="1" applyBorder="1" applyProtection="1">
      <alignment vertical="center"/>
      <protection hidden="1"/>
    </xf>
    <xf numFmtId="176" fontId="12" fillId="10" borderId="104" xfId="0" applyNumberFormat="1" applyFont="1" applyFill="1" applyBorder="1" applyProtection="1">
      <alignment vertical="center"/>
      <protection hidden="1"/>
    </xf>
    <xf numFmtId="0" fontId="12" fillId="10" borderId="105" xfId="0" applyFont="1" applyFill="1" applyBorder="1" applyProtection="1">
      <alignment vertical="center"/>
      <protection hidden="1"/>
    </xf>
    <xf numFmtId="180" fontId="15" fillId="0" borderId="52" xfId="0" applyNumberFormat="1" applyFont="1" applyBorder="1" applyAlignment="1" applyProtection="1">
      <alignment horizontal="center" vertical="center" shrinkToFit="1"/>
      <protection hidden="1"/>
    </xf>
    <xf numFmtId="0" fontId="29" fillId="0" borderId="26" xfId="0" applyFont="1" applyFill="1" applyBorder="1" applyAlignment="1" applyProtection="1">
      <alignment horizontal="center" vertical="center"/>
      <protection hidden="1"/>
    </xf>
    <xf numFmtId="0" fontId="18" fillId="0" borderId="26" xfId="0" applyFont="1" applyFill="1" applyBorder="1" applyAlignment="1" applyProtection="1">
      <alignment horizontal="center" vertical="center"/>
      <protection hidden="1"/>
    </xf>
    <xf numFmtId="0" fontId="18" fillId="0" borderId="61" xfId="0" applyFont="1" applyFill="1" applyBorder="1" applyAlignment="1" applyProtection="1">
      <alignment horizontal="center" vertical="center"/>
      <protection hidden="1"/>
    </xf>
    <xf numFmtId="180" fontId="15" fillId="0" borderId="19" xfId="0" applyNumberFormat="1" applyFont="1" applyBorder="1" applyAlignment="1" applyProtection="1">
      <alignment horizontal="center" vertical="center" shrinkToFit="1"/>
      <protection hidden="1"/>
    </xf>
    <xf numFmtId="180" fontId="15" fillId="0" borderId="94" xfId="0" applyNumberFormat="1" applyFont="1" applyBorder="1" applyAlignment="1" applyProtection="1">
      <alignment horizontal="center" vertical="center" shrinkToFit="1"/>
      <protection hidden="1"/>
    </xf>
    <xf numFmtId="183" fontId="12" fillId="0" borderId="52" xfId="0" applyNumberFormat="1" applyFont="1" applyBorder="1" applyAlignment="1" applyProtection="1">
      <alignment horizontal="right" vertical="center" indent="1" shrinkToFit="1"/>
      <protection hidden="1"/>
    </xf>
    <xf numFmtId="183" fontId="12" fillId="0" borderId="83" xfId="0" applyNumberFormat="1" applyFont="1" applyBorder="1" applyAlignment="1">
      <alignment horizontal="right" vertical="center" indent="1"/>
    </xf>
    <xf numFmtId="183" fontId="12" fillId="0" borderId="94" xfId="0" applyNumberFormat="1" applyFont="1" applyBorder="1" applyAlignment="1" applyProtection="1">
      <alignment horizontal="right" vertical="center" indent="1" shrinkToFit="1"/>
      <protection hidden="1"/>
    </xf>
    <xf numFmtId="183" fontId="12" fillId="0" borderId="93" xfId="0" applyNumberFormat="1" applyFont="1" applyBorder="1" applyAlignment="1">
      <alignment horizontal="right" vertical="center" indent="1"/>
    </xf>
    <xf numFmtId="183" fontId="15" fillId="0" borderId="19" xfId="0" applyNumberFormat="1" applyFont="1" applyBorder="1" applyAlignment="1" applyProtection="1">
      <alignment horizontal="right" vertical="center" indent="1" shrinkToFit="1"/>
      <protection hidden="1"/>
    </xf>
    <xf numFmtId="0" fontId="12" fillId="0" borderId="0" xfId="0" applyFont="1" applyProtection="1">
      <alignment vertical="center"/>
      <protection hidden="1"/>
    </xf>
    <xf numFmtId="183" fontId="15" fillId="0" borderId="77" xfId="0" applyNumberFormat="1" applyFont="1" applyBorder="1" applyAlignment="1" applyProtection="1">
      <alignment horizontal="right" vertical="center" indent="1" shrinkToFit="1"/>
      <protection hidden="1"/>
    </xf>
    <xf numFmtId="0" fontId="12" fillId="10" borderId="98" xfId="0" applyFont="1" applyFill="1" applyBorder="1" applyProtection="1">
      <alignment vertical="center"/>
      <protection hidden="1"/>
    </xf>
    <xf numFmtId="0" fontId="12" fillId="10" borderId="99" xfId="0" applyFont="1" applyFill="1" applyBorder="1" applyProtection="1">
      <alignment vertical="center"/>
      <protection hidden="1"/>
    </xf>
    <xf numFmtId="176" fontId="12" fillId="10" borderId="99" xfId="0" applyNumberFormat="1" applyFont="1" applyFill="1" applyBorder="1" applyProtection="1">
      <alignment vertical="center"/>
      <protection hidden="1"/>
    </xf>
    <xf numFmtId="0" fontId="12" fillId="10" borderId="100" xfId="0" applyFont="1" applyFill="1" applyBorder="1" applyProtection="1">
      <alignment vertical="center"/>
      <protection hidden="1"/>
    </xf>
    <xf numFmtId="0" fontId="12" fillId="6" borderId="0" xfId="0" applyFont="1" applyFill="1" applyAlignment="1"/>
    <xf numFmtId="0" fontId="12" fillId="10" borderId="99" xfId="0" applyFont="1" applyFill="1" applyBorder="1" applyAlignment="1" applyProtection="1">
      <alignment horizontal="center" vertical="center"/>
      <protection hidden="1"/>
    </xf>
    <xf numFmtId="0" fontId="12" fillId="10" borderId="59" xfId="0" applyFont="1" applyFill="1" applyBorder="1" applyAlignment="1" applyProtection="1">
      <alignment horizontal="center" vertical="center"/>
      <protection hidden="1"/>
    </xf>
    <xf numFmtId="0" fontId="12" fillId="10" borderId="104" xfId="0" applyFont="1" applyFill="1" applyBorder="1" applyAlignment="1" applyProtection="1">
      <alignment horizontal="center" vertical="center"/>
      <protection hidden="1"/>
    </xf>
    <xf numFmtId="0" fontId="49" fillId="0" borderId="0" xfId="0" applyFont="1" applyFill="1" applyAlignment="1" applyProtection="1">
      <alignment horizontal="left" vertical="top" indent="29"/>
      <protection locked="0" hidden="1"/>
    </xf>
    <xf numFmtId="0" fontId="15" fillId="0" borderId="8" xfId="0" applyFont="1" applyFill="1" applyBorder="1" applyAlignment="1" applyProtection="1">
      <alignment horizontal="center" vertical="center" shrinkToFit="1"/>
      <protection locked="0"/>
    </xf>
    <xf numFmtId="0" fontId="15" fillId="2" borderId="31"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xf>
    <xf numFmtId="0" fontId="15" fillId="0" borderId="59" xfId="0" applyFont="1" applyBorder="1" applyAlignment="1" applyProtection="1">
      <alignment horizontal="center" vertical="center"/>
    </xf>
    <xf numFmtId="0" fontId="0" fillId="0" borderId="0" xfId="0" applyProtection="1">
      <alignment vertical="center"/>
    </xf>
    <xf numFmtId="0" fontId="15" fillId="2" borderId="50" xfId="0" applyFont="1" applyFill="1" applyBorder="1" applyAlignment="1" applyProtection="1">
      <alignment horizontal="center" vertical="center" wrapText="1"/>
    </xf>
    <xf numFmtId="0" fontId="15" fillId="2" borderId="38" xfId="0" applyFont="1" applyFill="1" applyBorder="1" applyAlignment="1" applyProtection="1">
      <alignment horizontal="center" vertical="center" wrapText="1"/>
    </xf>
    <xf numFmtId="0" fontId="15" fillId="11" borderId="8" xfId="0" applyFont="1" applyFill="1" applyBorder="1" applyAlignment="1" applyProtection="1">
      <alignment horizontal="center" vertical="center"/>
    </xf>
    <xf numFmtId="0" fontId="15" fillId="6" borderId="7" xfId="0" applyFont="1" applyFill="1" applyBorder="1" applyAlignment="1" applyProtection="1">
      <alignment horizontal="left" vertical="center" shrinkToFit="1"/>
      <protection hidden="1"/>
    </xf>
    <xf numFmtId="0" fontId="14" fillId="0" borderId="0" xfId="0" applyFont="1" applyFill="1" applyBorder="1" applyAlignment="1" applyProtection="1">
      <alignment vertical="center"/>
      <protection hidden="1"/>
    </xf>
    <xf numFmtId="56" fontId="16" fillId="0" borderId="21" xfId="1" applyNumberFormat="1" applyFont="1" applyBorder="1" applyAlignment="1" applyProtection="1">
      <alignment horizontal="left" vertical="center" wrapText="1"/>
      <protection locked="0"/>
    </xf>
    <xf numFmtId="56" fontId="16" fillId="0" borderId="16" xfId="1" applyNumberFormat="1" applyFont="1" applyBorder="1" applyAlignment="1" applyProtection="1">
      <alignment horizontal="left" vertical="center" wrapText="1"/>
      <protection locked="0"/>
    </xf>
    <xf numFmtId="0" fontId="14" fillId="0" borderId="159" xfId="0" applyFont="1" applyBorder="1">
      <alignment vertical="center"/>
    </xf>
    <xf numFmtId="0" fontId="14" fillId="0" borderId="160" xfId="0" applyFont="1" applyBorder="1">
      <alignment vertical="center"/>
    </xf>
    <xf numFmtId="0" fontId="14" fillId="0" borderId="161" xfId="0" applyFont="1" applyBorder="1">
      <alignment vertical="center"/>
    </xf>
    <xf numFmtId="0" fontId="46" fillId="0" borderId="59" xfId="0" applyFont="1" applyBorder="1" applyAlignment="1">
      <alignment vertical="center"/>
    </xf>
    <xf numFmtId="0" fontId="14" fillId="0" borderId="162" xfId="0" applyFont="1" applyBorder="1">
      <alignment vertical="center"/>
    </xf>
    <xf numFmtId="188" fontId="15" fillId="6" borderId="112" xfId="1" applyNumberFormat="1" applyFont="1" applyFill="1" applyBorder="1" applyProtection="1">
      <alignment vertical="center"/>
      <protection hidden="1"/>
    </xf>
    <xf numFmtId="188" fontId="15" fillId="6" borderId="149" xfId="1" applyNumberFormat="1" applyFont="1" applyFill="1" applyBorder="1" applyProtection="1">
      <alignment vertical="center"/>
      <protection hidden="1"/>
    </xf>
    <xf numFmtId="188" fontId="15" fillId="6" borderId="146" xfId="1" applyNumberFormat="1" applyFont="1" applyFill="1" applyBorder="1" applyProtection="1">
      <alignment vertical="center"/>
      <protection hidden="1"/>
    </xf>
    <xf numFmtId="0" fontId="15" fillId="2" borderId="163" xfId="0" applyFont="1" applyFill="1" applyBorder="1" applyAlignment="1">
      <alignment horizontal="center" vertical="center" wrapText="1"/>
    </xf>
    <xf numFmtId="0" fontId="15" fillId="2" borderId="164" xfId="0" applyFont="1" applyFill="1" applyBorder="1" applyAlignment="1">
      <alignment horizontal="center" vertical="center"/>
    </xf>
    <xf numFmtId="0" fontId="25" fillId="0" borderId="165" xfId="1" applyNumberFormat="1" applyFont="1" applyBorder="1" applyAlignment="1" applyProtection="1">
      <alignment horizontal="left" vertical="center"/>
      <protection locked="0"/>
    </xf>
    <xf numFmtId="0" fontId="15" fillId="0" borderId="143" xfId="0" applyNumberFormat="1" applyFont="1" applyBorder="1" applyAlignment="1" applyProtection="1">
      <alignment horizontal="left" vertical="center" wrapText="1"/>
      <protection locked="0"/>
    </xf>
    <xf numFmtId="0" fontId="15" fillId="0" borderId="166" xfId="0" applyNumberFormat="1" applyFont="1" applyBorder="1" applyAlignment="1" applyProtection="1">
      <alignment horizontal="left" vertical="center" wrapText="1"/>
      <protection locked="0"/>
    </xf>
    <xf numFmtId="0" fontId="25" fillId="0" borderId="147" xfId="1" applyNumberFormat="1" applyFont="1" applyBorder="1" applyAlignment="1" applyProtection="1">
      <alignment horizontal="left" vertical="center"/>
      <protection locked="0"/>
    </xf>
    <xf numFmtId="0" fontId="15" fillId="0" borderId="170" xfId="0" applyNumberFormat="1" applyFont="1" applyBorder="1" applyAlignment="1" applyProtection="1">
      <alignment horizontal="left" vertical="center" wrapText="1"/>
      <protection locked="0"/>
    </xf>
    <xf numFmtId="38" fontId="15" fillId="0" borderId="168" xfId="1" applyFont="1" applyBorder="1" applyAlignment="1">
      <alignment vertical="center"/>
    </xf>
    <xf numFmtId="38" fontId="15" fillId="0" borderId="168" xfId="1" applyFont="1" applyBorder="1" applyAlignment="1">
      <alignment vertical="center" wrapText="1"/>
    </xf>
    <xf numFmtId="38" fontId="15" fillId="0" borderId="154" xfId="1" applyFont="1" applyBorder="1" applyAlignment="1">
      <alignment vertical="center" wrapText="1"/>
    </xf>
    <xf numFmtId="38" fontId="15" fillId="0" borderId="169" xfId="1" applyFont="1" applyBorder="1" applyAlignment="1">
      <alignment vertical="center" wrapText="1"/>
    </xf>
    <xf numFmtId="38" fontId="15" fillId="0" borderId="167" xfId="1" applyFont="1" applyBorder="1" applyAlignment="1" applyProtection="1">
      <alignment vertical="center"/>
      <protection hidden="1"/>
    </xf>
    <xf numFmtId="0" fontId="25" fillId="0" borderId="11" xfId="0" applyFont="1" applyBorder="1" applyAlignment="1" applyProtection="1">
      <alignment horizontal="left" vertical="center" shrinkToFit="1"/>
      <protection locked="0"/>
    </xf>
    <xf numFmtId="0" fontId="15" fillId="0" borderId="13" xfId="0" applyFont="1" applyBorder="1" applyAlignment="1" applyProtection="1">
      <alignment vertical="center" shrinkToFit="1"/>
      <protection hidden="1"/>
    </xf>
    <xf numFmtId="38" fontId="15" fillId="0" borderId="47" xfId="1" applyFont="1" applyFill="1" applyBorder="1" applyAlignment="1" applyProtection="1">
      <alignment vertical="center"/>
    </xf>
    <xf numFmtId="0" fontId="25" fillId="2" borderId="8" xfId="0" applyFont="1" applyFill="1" applyBorder="1" applyAlignment="1" applyProtection="1">
      <alignment vertical="center" textRotation="255" shrinkToFit="1"/>
    </xf>
    <xf numFmtId="0" fontId="15" fillId="2" borderId="26" xfId="0" applyFont="1" applyFill="1" applyBorder="1" applyAlignment="1" applyProtection="1">
      <alignment horizontal="center" vertical="center"/>
    </xf>
    <xf numFmtId="0" fontId="15" fillId="2" borderId="61" xfId="0" applyFont="1" applyFill="1" applyBorder="1" applyAlignment="1" applyProtection="1">
      <alignment horizontal="center" vertical="center"/>
    </xf>
    <xf numFmtId="188" fontId="12" fillId="0" borderId="12" xfId="1" applyNumberFormat="1" applyFont="1" applyBorder="1" applyAlignment="1" applyProtection="1">
      <alignment vertical="center" shrinkToFit="1"/>
    </xf>
    <xf numFmtId="188" fontId="12" fillId="6" borderId="1" xfId="1" applyNumberFormat="1" applyFont="1" applyFill="1" applyBorder="1" applyAlignment="1" applyProtection="1">
      <alignment vertical="center" shrinkToFit="1"/>
    </xf>
    <xf numFmtId="0" fontId="15" fillId="0" borderId="43" xfId="0" applyFont="1" applyBorder="1" applyAlignment="1" applyProtection="1">
      <alignment horizontal="left" vertical="center"/>
    </xf>
    <xf numFmtId="0" fontId="15" fillId="0" borderId="4" xfId="0" applyFont="1" applyBorder="1" applyAlignment="1" applyProtection="1">
      <alignment horizontal="left" vertical="center"/>
    </xf>
    <xf numFmtId="0" fontId="15" fillId="0" borderId="3" xfId="0" applyFont="1" applyBorder="1" applyAlignment="1" applyProtection="1">
      <alignment horizontal="left" vertical="center"/>
    </xf>
    <xf numFmtId="188" fontId="12" fillId="0" borderId="52" xfId="1" applyNumberFormat="1" applyFont="1" applyBorder="1" applyAlignment="1" applyProtection="1">
      <alignment vertical="center" shrinkToFit="1"/>
    </xf>
    <xf numFmtId="188" fontId="12" fillId="0" borderId="1" xfId="1" applyNumberFormat="1" applyFont="1" applyBorder="1" applyAlignment="1" applyProtection="1">
      <alignment vertical="center" shrinkToFit="1"/>
    </xf>
    <xf numFmtId="0" fontId="0" fillId="0" borderId="43" xfId="0" applyBorder="1" applyProtection="1">
      <alignment vertical="center"/>
    </xf>
    <xf numFmtId="0" fontId="0" fillId="0" borderId="4" xfId="0" applyBorder="1" applyProtection="1">
      <alignment vertical="center"/>
    </xf>
    <xf numFmtId="0" fontId="0" fillId="0" borderId="67" xfId="0" applyBorder="1" applyProtection="1">
      <alignment vertical="center"/>
    </xf>
    <xf numFmtId="0" fontId="0" fillId="0" borderId="68" xfId="0" applyBorder="1" applyProtection="1">
      <alignment vertical="center"/>
    </xf>
    <xf numFmtId="0" fontId="0" fillId="0" borderId="1" xfId="0" applyBorder="1" applyProtection="1">
      <alignment vertical="center"/>
    </xf>
    <xf numFmtId="0" fontId="0" fillId="0" borderId="42" xfId="0" applyBorder="1" applyProtection="1">
      <alignment vertical="center"/>
    </xf>
    <xf numFmtId="0" fontId="0" fillId="0" borderId="23" xfId="0" applyBorder="1" applyProtection="1">
      <alignment vertical="center"/>
    </xf>
    <xf numFmtId="0" fontId="0" fillId="0" borderId="28" xfId="0" applyBorder="1" applyProtection="1">
      <alignment vertical="center"/>
    </xf>
    <xf numFmtId="0" fontId="0" fillId="0" borderId="22" xfId="0" applyBorder="1" applyProtection="1">
      <alignment vertical="center"/>
    </xf>
    <xf numFmtId="0" fontId="17" fillId="2" borderId="8" xfId="0" applyFont="1" applyFill="1" applyBorder="1" applyAlignment="1" applyProtection="1">
      <alignment vertical="center"/>
    </xf>
    <xf numFmtId="0" fontId="17" fillId="2" borderId="9" xfId="0" applyFont="1" applyFill="1" applyBorder="1" applyAlignment="1" applyProtection="1">
      <alignment vertical="center"/>
    </xf>
    <xf numFmtId="0" fontId="17" fillId="2" borderId="9" xfId="0" applyFont="1" applyFill="1" applyBorder="1" applyAlignment="1" applyProtection="1">
      <alignment horizontal="right" vertical="center"/>
    </xf>
    <xf numFmtId="0" fontId="17" fillId="2" borderId="9" xfId="0" applyNumberFormat="1" applyFont="1" applyFill="1" applyBorder="1" applyAlignment="1" applyProtection="1">
      <alignment horizontal="left" vertical="center" indent="1"/>
    </xf>
    <xf numFmtId="0" fontId="17" fillId="2" borderId="10" xfId="0" applyFont="1" applyFill="1" applyBorder="1" applyAlignment="1" applyProtection="1">
      <alignment horizontal="right" vertical="center"/>
    </xf>
    <xf numFmtId="0" fontId="24" fillId="0" borderId="58" xfId="0" applyFont="1" applyFill="1" applyBorder="1" applyAlignment="1" applyProtection="1">
      <alignment vertical="top" wrapText="1"/>
    </xf>
    <xf numFmtId="0" fontId="24" fillId="0" borderId="0" xfId="0" applyFont="1" applyFill="1" applyBorder="1" applyAlignment="1" applyProtection="1">
      <alignment vertical="top" wrapText="1"/>
    </xf>
    <xf numFmtId="0" fontId="15" fillId="0" borderId="0" xfId="0" applyFont="1" applyFill="1" applyBorder="1" applyAlignment="1" applyProtection="1">
      <alignment horizontal="left" vertical="top" wrapText="1"/>
    </xf>
    <xf numFmtId="0" fontId="15" fillId="11" borderId="59" xfId="0" applyFont="1" applyFill="1" applyBorder="1" applyAlignment="1" applyProtection="1">
      <alignment horizontal="center" vertical="center"/>
    </xf>
    <xf numFmtId="0" fontId="25" fillId="7" borderId="25" xfId="0" applyFont="1" applyFill="1" applyBorder="1" applyAlignment="1" applyProtection="1">
      <alignment vertical="top" wrapText="1"/>
    </xf>
    <xf numFmtId="0" fontId="15" fillId="7" borderId="26" xfId="0" applyFont="1" applyFill="1" applyBorder="1" applyAlignment="1" applyProtection="1">
      <alignment vertical="top" wrapText="1"/>
    </xf>
    <xf numFmtId="0" fontId="15" fillId="7" borderId="61" xfId="0" applyFont="1" applyFill="1" applyBorder="1" applyAlignment="1" applyProtection="1">
      <alignment vertical="top" wrapText="1"/>
    </xf>
    <xf numFmtId="0" fontId="25" fillId="7" borderId="40" xfId="0" applyFont="1" applyFill="1" applyBorder="1" applyAlignment="1" applyProtection="1">
      <alignment vertical="top" wrapText="1"/>
    </xf>
    <xf numFmtId="0" fontId="15" fillId="7" borderId="19" xfId="0" applyFont="1" applyFill="1" applyBorder="1" applyAlignment="1" applyProtection="1">
      <alignment vertical="top" wrapText="1"/>
    </xf>
    <xf numFmtId="0" fontId="25" fillId="7" borderId="19" xfId="0" applyFont="1" applyFill="1" applyBorder="1" applyAlignment="1" applyProtection="1">
      <alignment vertical="top" wrapText="1"/>
    </xf>
    <xf numFmtId="0" fontId="25" fillId="7" borderId="77" xfId="0" applyFont="1" applyFill="1" applyBorder="1" applyAlignment="1" applyProtection="1">
      <alignment vertical="top" wrapText="1"/>
    </xf>
    <xf numFmtId="192" fontId="39" fillId="6" borderId="8" xfId="0" applyNumberFormat="1" applyFont="1" applyFill="1" applyBorder="1" applyAlignment="1" applyProtection="1">
      <alignment horizontal="center" vertical="center" wrapText="1"/>
    </xf>
    <xf numFmtId="192" fontId="39" fillId="6" borderId="10" xfId="0" applyNumberFormat="1" applyFont="1" applyFill="1" applyBorder="1" applyAlignment="1" applyProtection="1">
      <alignment horizontal="center" vertical="center" wrapText="1"/>
    </xf>
    <xf numFmtId="49" fontId="25" fillId="0" borderId="22" xfId="0" applyNumberFormat="1" applyFont="1" applyBorder="1" applyAlignment="1" applyProtection="1">
      <alignment vertical="center"/>
      <protection locked="0"/>
    </xf>
    <xf numFmtId="49" fontId="25" fillId="0" borderId="23" xfId="0" applyNumberFormat="1" applyFont="1" applyBorder="1" applyAlignment="1" applyProtection="1">
      <alignment vertical="center"/>
      <protection locked="0"/>
    </xf>
    <xf numFmtId="49" fontId="25" fillId="0" borderId="24" xfId="0" applyNumberFormat="1" applyFont="1" applyBorder="1" applyAlignment="1" applyProtection="1">
      <alignment vertical="center"/>
      <protection locked="0"/>
    </xf>
    <xf numFmtId="0" fontId="25" fillId="0" borderId="2" xfId="0" applyFont="1" applyBorder="1" applyAlignment="1" applyProtection="1">
      <alignment vertical="center"/>
      <protection locked="0"/>
    </xf>
    <xf numFmtId="0" fontId="25" fillId="0" borderId="4" xfId="0" applyFont="1" applyBorder="1" applyAlignment="1" applyProtection="1">
      <alignment vertical="center"/>
      <protection locked="0"/>
    </xf>
    <xf numFmtId="0" fontId="25" fillId="0" borderId="21" xfId="0" applyFont="1" applyBorder="1" applyAlignment="1" applyProtection="1">
      <alignment vertical="center"/>
      <protection locked="0"/>
    </xf>
    <xf numFmtId="0" fontId="25" fillId="0" borderId="6"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25" fillId="0" borderId="45" xfId="0" applyFont="1" applyBorder="1" applyAlignment="1" applyProtection="1">
      <alignment vertical="center"/>
      <protection locked="0"/>
    </xf>
    <xf numFmtId="49" fontId="25" fillId="0" borderId="2" xfId="0" applyNumberFormat="1" applyFont="1" applyBorder="1" applyAlignment="1" applyProtection="1">
      <alignment vertical="center"/>
      <protection locked="0"/>
    </xf>
    <xf numFmtId="49" fontId="25" fillId="0" borderId="4"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177" fontId="25" fillId="0" borderId="22" xfId="0" applyNumberFormat="1" applyFont="1" applyBorder="1" applyAlignment="1" applyProtection="1">
      <alignment horizontal="left" vertical="center" shrinkToFit="1"/>
      <protection locked="0"/>
    </xf>
    <xf numFmtId="177" fontId="25" fillId="0" borderId="23" xfId="0" applyNumberFormat="1" applyFont="1" applyBorder="1" applyAlignment="1" applyProtection="1">
      <alignment horizontal="left" vertical="center" shrinkToFit="1"/>
      <protection locked="0"/>
    </xf>
    <xf numFmtId="177" fontId="25" fillId="0" borderId="23" xfId="0" applyNumberFormat="1" applyFont="1" applyBorder="1" applyAlignment="1" applyProtection="1">
      <alignment horizontal="center" vertical="center" shrinkToFit="1"/>
      <protection hidden="1"/>
    </xf>
    <xf numFmtId="177" fontId="25" fillId="0" borderId="24" xfId="0" applyNumberFormat="1" applyFont="1" applyBorder="1" applyAlignment="1" applyProtection="1">
      <alignment horizontal="center" vertical="center" shrinkToFit="1"/>
      <protection hidden="1"/>
    </xf>
    <xf numFmtId="0" fontId="17" fillId="2" borderId="8" xfId="0" applyFont="1" applyFill="1" applyBorder="1" applyAlignment="1">
      <alignment vertical="center"/>
    </xf>
    <xf numFmtId="0" fontId="17" fillId="2" borderId="9" xfId="0" applyFont="1" applyFill="1" applyBorder="1" applyAlignment="1">
      <alignment vertical="center"/>
    </xf>
    <xf numFmtId="0" fontId="17" fillId="2" borderId="10" xfId="0" applyFont="1" applyFill="1" applyBorder="1" applyAlignment="1">
      <alignment vertical="center"/>
    </xf>
    <xf numFmtId="0" fontId="24" fillId="3" borderId="8" xfId="0" applyFont="1" applyFill="1" applyBorder="1" applyAlignment="1">
      <alignment vertical="center" shrinkToFit="1"/>
    </xf>
    <xf numFmtId="0" fontId="24" fillId="3" borderId="63" xfId="0" applyFont="1" applyFill="1" applyBorder="1" applyAlignment="1">
      <alignment vertical="center" shrinkToFit="1"/>
    </xf>
    <xf numFmtId="0" fontId="41" fillId="0" borderId="11" xfId="0" applyFont="1" applyBorder="1" applyProtection="1">
      <alignment vertical="center"/>
      <protection locked="0"/>
    </xf>
    <xf numFmtId="0" fontId="41" fillId="0" borderId="13" xfId="0" applyFont="1" applyBorder="1" applyProtection="1">
      <alignment vertical="center"/>
      <protection locked="0"/>
    </xf>
    <xf numFmtId="0" fontId="41" fillId="0" borderId="16" xfId="0" applyFont="1" applyBorder="1" applyProtection="1">
      <alignment vertical="center"/>
      <protection locked="0"/>
    </xf>
    <xf numFmtId="0" fontId="25" fillId="0" borderId="27" xfId="0" applyFont="1" applyBorder="1" applyAlignment="1" applyProtection="1">
      <alignment vertical="center" wrapText="1"/>
      <protection locked="0"/>
    </xf>
    <xf numFmtId="0" fontId="25" fillId="0" borderId="9" xfId="0" applyFont="1" applyBorder="1" applyAlignment="1" applyProtection="1">
      <alignment vertical="center" wrapText="1"/>
      <protection locked="0"/>
    </xf>
    <xf numFmtId="0" fontId="25" fillId="0" borderId="10" xfId="0" applyFont="1" applyBorder="1" applyAlignment="1" applyProtection="1">
      <alignment vertical="center" wrapText="1"/>
      <protection locked="0"/>
    </xf>
    <xf numFmtId="0" fontId="25" fillId="0" borderId="57" xfId="0" applyFont="1" applyBorder="1" applyAlignment="1" applyProtection="1">
      <alignment vertical="center" shrinkToFit="1"/>
      <protection locked="0"/>
    </xf>
    <xf numFmtId="0" fontId="25" fillId="0" borderId="29" xfId="0" applyFont="1" applyBorder="1" applyAlignment="1" applyProtection="1">
      <alignment vertical="center" shrinkToFit="1"/>
      <protection locked="0"/>
    </xf>
    <xf numFmtId="0" fontId="25" fillId="0" borderId="39" xfId="0" applyFont="1" applyBorder="1" applyAlignment="1" applyProtection="1">
      <alignment vertical="center" shrinkToFit="1"/>
      <protection locked="0"/>
    </xf>
    <xf numFmtId="176" fontId="42" fillId="0" borderId="2" xfId="0" applyNumberFormat="1" applyFont="1" applyBorder="1" applyAlignment="1" applyProtection="1">
      <alignment horizontal="center" vertical="center" shrinkToFit="1"/>
      <protection locked="0"/>
    </xf>
    <xf numFmtId="176" fontId="42" fillId="0" borderId="4" xfId="0" applyNumberFormat="1" applyFont="1" applyBorder="1" applyAlignment="1" applyProtection="1">
      <alignment horizontal="center" vertical="center" shrinkToFit="1"/>
      <protection locked="0"/>
    </xf>
    <xf numFmtId="0" fontId="24" fillId="3" borderId="43" xfId="0" applyFont="1" applyFill="1" applyBorder="1" applyAlignment="1">
      <alignment vertical="center"/>
    </xf>
    <xf numFmtId="0" fontId="24" fillId="3" borderId="3" xfId="0" applyFont="1" applyFill="1" applyBorder="1" applyAlignment="1">
      <alignment vertical="center"/>
    </xf>
    <xf numFmtId="0" fontId="24" fillId="3" borderId="41" xfId="0" applyFont="1" applyFill="1" applyBorder="1" applyAlignment="1">
      <alignment vertical="center"/>
    </xf>
    <xf numFmtId="0" fontId="24" fillId="3" borderId="34" xfId="0" applyFont="1" applyFill="1" applyBorder="1" applyAlignment="1">
      <alignment vertical="center"/>
    </xf>
    <xf numFmtId="0" fontId="24" fillId="3" borderId="43" xfId="0" applyFont="1" applyFill="1" applyBorder="1" applyAlignment="1">
      <alignment horizontal="left" vertical="center" shrinkToFit="1"/>
    </xf>
    <xf numFmtId="0" fontId="24" fillId="3" borderId="3" xfId="0" applyFont="1" applyFill="1" applyBorder="1" applyAlignment="1">
      <alignment horizontal="left" vertical="center" shrinkToFit="1"/>
    </xf>
    <xf numFmtId="0" fontId="41" fillId="0" borderId="2" xfId="0" applyNumberFormat="1" applyFont="1" applyBorder="1" applyAlignment="1" applyProtection="1">
      <alignment vertical="center"/>
      <protection locked="0"/>
    </xf>
    <xf numFmtId="0" fontId="41" fillId="0" borderId="4" xfId="0" applyNumberFormat="1" applyFont="1" applyBorder="1" applyAlignment="1" applyProtection="1">
      <alignment vertical="center"/>
      <protection locked="0"/>
    </xf>
    <xf numFmtId="0" fontId="41" fillId="0" borderId="21" xfId="0" applyNumberFormat="1" applyFont="1" applyBorder="1" applyAlignment="1" applyProtection="1">
      <alignment vertical="center"/>
      <protection locked="0"/>
    </xf>
    <xf numFmtId="0" fontId="24" fillId="0" borderId="2" xfId="0" applyNumberFormat="1" applyFont="1" applyBorder="1" applyAlignment="1" applyProtection="1">
      <alignment vertical="center" wrapText="1"/>
      <protection locked="0"/>
    </xf>
    <xf numFmtId="0" fontId="24" fillId="0" borderId="4" xfId="0" applyNumberFormat="1" applyFont="1" applyBorder="1" applyAlignment="1" applyProtection="1">
      <alignment vertical="center" wrapText="1"/>
      <protection locked="0"/>
    </xf>
    <xf numFmtId="0" fontId="24" fillId="0" borderId="21" xfId="0" applyNumberFormat="1" applyFont="1" applyBorder="1" applyAlignment="1" applyProtection="1">
      <alignment vertical="center" wrapText="1"/>
      <protection locked="0"/>
    </xf>
    <xf numFmtId="191" fontId="24" fillId="3" borderId="74" xfId="0" applyNumberFormat="1" applyFont="1" applyFill="1" applyBorder="1" applyAlignment="1">
      <alignment vertical="center" wrapText="1" shrinkToFit="1"/>
    </xf>
    <xf numFmtId="191" fontId="24" fillId="3" borderId="5" xfId="0" applyNumberFormat="1" applyFont="1" applyFill="1" applyBorder="1" applyAlignment="1">
      <alignment vertical="center" wrapText="1" shrinkToFit="1"/>
    </xf>
    <xf numFmtId="176" fontId="39" fillId="0" borderId="68" xfId="0" applyNumberFormat="1" applyFont="1" applyBorder="1" applyAlignment="1" applyProtection="1">
      <alignment horizontal="center" vertical="center" shrinkToFit="1"/>
      <protection locked="0"/>
    </xf>
    <xf numFmtId="176" fontId="39" fillId="0" borderId="30" xfId="0" applyNumberFormat="1" applyFont="1" applyBorder="1" applyAlignment="1" applyProtection="1">
      <alignment horizontal="center" vertical="center" shrinkToFit="1"/>
      <protection locked="0"/>
    </xf>
    <xf numFmtId="0" fontId="45" fillId="0" borderId="29" xfId="0" applyFont="1" applyBorder="1" applyAlignment="1" applyProtection="1">
      <alignment horizontal="center" vertical="center"/>
      <protection hidden="1"/>
    </xf>
    <xf numFmtId="0" fontId="25" fillId="0" borderId="2"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21" xfId="0" applyFont="1" applyBorder="1" applyAlignment="1" applyProtection="1">
      <alignment horizontal="left" vertical="center" wrapText="1"/>
      <protection locked="0"/>
    </xf>
    <xf numFmtId="0" fontId="25" fillId="0" borderId="2" xfId="0" applyFont="1" applyBorder="1" applyAlignment="1" applyProtection="1">
      <alignment vertical="center" wrapText="1"/>
      <protection locked="0"/>
    </xf>
    <xf numFmtId="0" fontId="25" fillId="0" borderId="4" xfId="0" applyFont="1" applyBorder="1" applyAlignment="1" applyProtection="1">
      <alignment vertical="center" wrapText="1"/>
      <protection locked="0"/>
    </xf>
    <xf numFmtId="0" fontId="25" fillId="0" borderId="21" xfId="0" applyFont="1" applyBorder="1" applyAlignment="1" applyProtection="1">
      <alignment vertical="center" wrapText="1"/>
      <protection locked="0"/>
    </xf>
    <xf numFmtId="0" fontId="25" fillId="0" borderId="23" xfId="0" applyFont="1" applyBorder="1" applyAlignment="1" applyProtection="1">
      <alignment vertical="center" wrapText="1"/>
      <protection locked="0"/>
    </xf>
    <xf numFmtId="0" fontId="25" fillId="0" borderId="24" xfId="0" applyFont="1" applyBorder="1" applyAlignment="1" applyProtection="1">
      <alignment vertical="center" wrapText="1"/>
      <protection locked="0"/>
    </xf>
    <xf numFmtId="0" fontId="14" fillId="3" borderId="73" xfId="0" applyFont="1" applyFill="1" applyBorder="1" applyAlignment="1">
      <alignment vertical="center" wrapText="1"/>
    </xf>
    <xf numFmtId="0" fontId="14" fillId="3" borderId="40" xfId="0" applyFont="1" applyFill="1" applyBorder="1" applyAlignment="1">
      <alignment vertical="center" wrapText="1"/>
    </xf>
    <xf numFmtId="0" fontId="25" fillId="0" borderId="69" xfId="0" applyFont="1" applyBorder="1" applyAlignment="1" applyProtection="1">
      <alignment vertical="center" wrapText="1"/>
      <protection locked="0"/>
    </xf>
    <xf numFmtId="0" fontId="25" fillId="0" borderId="70" xfId="0" applyFont="1" applyBorder="1" applyAlignment="1" applyProtection="1">
      <alignment vertical="center" wrapText="1"/>
      <protection locked="0"/>
    </xf>
    <xf numFmtId="0" fontId="25" fillId="0" borderId="71" xfId="0" applyFont="1" applyBorder="1" applyAlignment="1" applyProtection="1">
      <alignment vertical="center" wrapText="1"/>
      <protection locked="0"/>
    </xf>
    <xf numFmtId="0" fontId="14" fillId="3" borderId="64" xfId="0" applyFont="1" applyFill="1" applyBorder="1" applyAlignment="1">
      <alignment vertical="center" wrapText="1"/>
    </xf>
    <xf numFmtId="0" fontId="10" fillId="3" borderId="64" xfId="0" applyFont="1" applyFill="1" applyBorder="1" applyAlignment="1">
      <alignment vertical="center" wrapText="1"/>
    </xf>
    <xf numFmtId="0" fontId="10" fillId="3" borderId="40" xfId="0" applyFont="1" applyFill="1" applyBorder="1" applyAlignment="1">
      <alignment vertical="center" wrapText="1"/>
    </xf>
    <xf numFmtId="0" fontId="14" fillId="3" borderId="46" xfId="0" applyFont="1" applyFill="1" applyBorder="1" applyAlignment="1">
      <alignment vertical="center" wrapText="1"/>
    </xf>
    <xf numFmtId="0" fontId="13" fillId="3" borderId="64" xfId="0" applyFont="1" applyFill="1" applyBorder="1" applyAlignment="1">
      <alignment vertical="center"/>
    </xf>
    <xf numFmtId="0" fontId="13" fillId="3" borderId="40" xfId="0" applyFont="1" applyFill="1" applyBorder="1" applyAlignment="1">
      <alignment vertical="center"/>
    </xf>
    <xf numFmtId="0" fontId="25" fillId="0" borderId="11" xfId="0" applyFont="1" applyBorder="1" applyAlignment="1" applyProtection="1">
      <alignment vertical="center"/>
      <protection locked="0"/>
    </xf>
    <xf numFmtId="0" fontId="25" fillId="0" borderId="13" xfId="0" applyFont="1" applyBorder="1" applyAlignment="1" applyProtection="1">
      <alignment vertical="center"/>
      <protection locked="0"/>
    </xf>
    <xf numFmtId="0" fontId="25" fillId="0" borderId="16" xfId="0" applyFont="1" applyBorder="1" applyAlignment="1" applyProtection="1">
      <alignment vertical="center"/>
      <protection locked="0"/>
    </xf>
    <xf numFmtId="0" fontId="13" fillId="3" borderId="64" xfId="0" applyFont="1" applyFill="1" applyBorder="1" applyAlignment="1">
      <alignment vertical="center" wrapText="1"/>
    </xf>
    <xf numFmtId="0" fontId="13" fillId="3" borderId="40" xfId="0" applyFont="1" applyFill="1" applyBorder="1" applyAlignment="1">
      <alignment vertical="center" wrapText="1"/>
    </xf>
    <xf numFmtId="0" fontId="24" fillId="3" borderId="8" xfId="0" applyFont="1" applyFill="1" applyBorder="1" applyAlignment="1">
      <alignment horizontal="left" vertical="center" shrinkToFit="1"/>
    </xf>
    <xf numFmtId="0" fontId="24" fillId="3" borderId="63" xfId="0" applyFont="1" applyFill="1" applyBorder="1" applyAlignment="1">
      <alignment horizontal="left" vertical="center" shrinkToFit="1"/>
    </xf>
    <xf numFmtId="0" fontId="31" fillId="0" borderId="141" xfId="0" applyFont="1" applyBorder="1" applyAlignment="1">
      <alignment horizontal="left" vertical="center" wrapText="1"/>
    </xf>
    <xf numFmtId="0" fontId="31" fillId="0" borderId="0" xfId="0" applyFont="1" applyBorder="1" applyAlignment="1">
      <alignment horizontal="left" vertical="center" wrapText="1"/>
    </xf>
    <xf numFmtId="185" fontId="40" fillId="0" borderId="22" xfId="0" applyNumberFormat="1" applyFont="1" applyBorder="1" applyAlignment="1" applyProtection="1">
      <alignment horizontal="left" vertical="center"/>
      <protection hidden="1"/>
    </xf>
    <xf numFmtId="185" fontId="40" fillId="0" borderId="23" xfId="0" applyNumberFormat="1" applyFont="1" applyBorder="1" applyAlignment="1" applyProtection="1">
      <alignment horizontal="left" vertical="center"/>
      <protection hidden="1"/>
    </xf>
    <xf numFmtId="185" fontId="40" fillId="0" borderId="24" xfId="0" applyNumberFormat="1" applyFont="1" applyBorder="1" applyAlignment="1" applyProtection="1">
      <alignment horizontal="left" vertical="center"/>
      <protection hidden="1"/>
    </xf>
    <xf numFmtId="0" fontId="40" fillId="0" borderId="47" xfId="0" applyFont="1" applyFill="1" applyBorder="1" applyAlignment="1">
      <alignment horizontal="right" vertical="center" shrinkToFit="1"/>
    </xf>
    <xf numFmtId="0" fontId="29" fillId="0" borderId="0" xfId="0" applyFont="1" applyFill="1" applyAlignment="1">
      <alignment horizontal="left" wrapText="1"/>
    </xf>
    <xf numFmtId="0" fontId="25" fillId="7" borderId="38" xfId="0" applyFont="1" applyFill="1" applyBorder="1">
      <alignment vertical="center"/>
    </xf>
    <xf numFmtId="0" fontId="25" fillId="7" borderId="39" xfId="0" applyFont="1" applyFill="1" applyBorder="1">
      <alignment vertical="center"/>
    </xf>
    <xf numFmtId="0" fontId="12" fillId="9" borderId="8" xfId="0" applyFont="1" applyFill="1" applyBorder="1" applyAlignment="1">
      <alignment vertical="center"/>
    </xf>
    <xf numFmtId="0" fontId="12" fillId="9" borderId="10" xfId="0" applyFont="1" applyFill="1" applyBorder="1" applyAlignment="1">
      <alignment vertical="center"/>
    </xf>
    <xf numFmtId="0" fontId="40" fillId="0" borderId="0" xfId="0" applyFont="1" applyFill="1" applyAlignment="1">
      <alignment horizontal="right" vertical="center" shrinkToFit="1"/>
    </xf>
    <xf numFmtId="0" fontId="25" fillId="0" borderId="11" xfId="0" applyFont="1" applyBorder="1" applyAlignment="1" applyProtection="1">
      <alignment vertical="center" wrapText="1"/>
      <protection hidden="1"/>
    </xf>
    <xf numFmtId="0" fontId="25" fillId="0" borderId="13" xfId="0" applyFont="1" applyBorder="1" applyAlignment="1" applyProtection="1">
      <alignment vertical="center" wrapText="1"/>
      <protection hidden="1"/>
    </xf>
    <xf numFmtId="0" fontId="25" fillId="0" borderId="16" xfId="0" applyFont="1" applyBorder="1" applyAlignment="1" applyProtection="1">
      <alignment vertical="center" wrapText="1"/>
      <protection hidden="1"/>
    </xf>
    <xf numFmtId="0" fontId="15" fillId="0" borderId="2"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21" xfId="0" applyFont="1" applyBorder="1" applyAlignment="1" applyProtection="1">
      <alignment horizontal="left" vertical="center"/>
      <protection locked="0"/>
    </xf>
    <xf numFmtId="0" fontId="15" fillId="3" borderId="4" xfId="0" applyFont="1" applyFill="1" applyBorder="1" applyAlignment="1">
      <alignment vertical="center"/>
    </xf>
    <xf numFmtId="0" fontId="15" fillId="3" borderId="3" xfId="0" applyFont="1" applyFill="1" applyBorder="1" applyAlignment="1">
      <alignment vertical="center"/>
    </xf>
    <xf numFmtId="0" fontId="15" fillId="0" borderId="2"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2" fillId="3" borderId="158" xfId="0" applyFont="1" applyFill="1" applyBorder="1" applyAlignment="1">
      <alignment horizontal="left" vertical="center" wrapText="1" shrinkToFit="1"/>
    </xf>
    <xf numFmtId="0" fontId="12" fillId="3" borderId="51" xfId="0" applyFont="1" applyFill="1" applyBorder="1" applyAlignment="1">
      <alignment horizontal="left" vertical="center" wrapText="1" shrinkToFit="1"/>
    </xf>
    <xf numFmtId="0" fontId="12" fillId="3" borderId="13" xfId="0" applyFont="1" applyFill="1" applyBorder="1" applyAlignment="1">
      <alignment vertical="center"/>
    </xf>
    <xf numFmtId="0" fontId="12" fillId="3" borderId="34" xfId="0" applyFont="1" applyFill="1" applyBorder="1" applyAlignment="1">
      <alignment vertical="center"/>
    </xf>
    <xf numFmtId="0" fontId="12" fillId="3" borderId="5" xfId="0" applyFont="1" applyFill="1" applyBorder="1" applyAlignment="1">
      <alignment vertical="center"/>
    </xf>
    <xf numFmtId="0" fontId="12" fillId="3" borderId="7" xfId="0" applyFont="1" applyFill="1" applyBorder="1" applyAlignment="1">
      <alignment vertical="center"/>
    </xf>
    <xf numFmtId="0" fontId="12" fillId="3" borderId="4" xfId="0" applyFont="1" applyFill="1" applyBorder="1" applyAlignment="1">
      <alignment vertical="center" wrapText="1"/>
    </xf>
    <xf numFmtId="0" fontId="12" fillId="3" borderId="3" xfId="0" applyFont="1" applyFill="1" applyBorder="1" applyAlignment="1">
      <alignmen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15" fillId="3" borderId="23" xfId="0" applyFont="1" applyFill="1" applyBorder="1" applyAlignment="1">
      <alignment vertical="center"/>
    </xf>
    <xf numFmtId="0" fontId="15" fillId="3" borderId="28" xfId="0" applyFont="1" applyFill="1" applyBorder="1" applyAlignment="1">
      <alignment vertical="center"/>
    </xf>
    <xf numFmtId="0" fontId="15" fillId="3" borderId="13" xfId="0" applyFont="1" applyFill="1" applyBorder="1" applyAlignment="1">
      <alignment vertical="center"/>
    </xf>
    <xf numFmtId="0" fontId="15" fillId="3" borderId="34" xfId="0" applyFont="1" applyFill="1" applyBorder="1" applyAlignment="1">
      <alignment vertical="center"/>
    </xf>
    <xf numFmtId="0" fontId="15" fillId="0" borderId="22"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2"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0" borderId="11"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4" fillId="3" borderId="31" xfId="0" applyFont="1" applyFill="1" applyBorder="1" applyAlignment="1">
      <alignment vertical="center" wrapText="1"/>
    </xf>
    <xf numFmtId="0" fontId="14" fillId="3" borderId="32" xfId="0" applyFont="1" applyFill="1" applyBorder="1" applyAlignment="1">
      <alignment vertical="center" wrapText="1"/>
    </xf>
    <xf numFmtId="0" fontId="15" fillId="3" borderId="43" xfId="0" applyFont="1" applyFill="1" applyBorder="1" applyAlignment="1">
      <alignment vertical="center"/>
    </xf>
    <xf numFmtId="0" fontId="15" fillId="3" borderId="41" xfId="0" applyFont="1" applyFill="1" applyBorder="1" applyAlignment="1">
      <alignment vertical="center"/>
    </xf>
    <xf numFmtId="0" fontId="15" fillId="3" borderId="42" xfId="0" applyFont="1" applyFill="1" applyBorder="1" applyAlignment="1">
      <alignment vertical="center"/>
    </xf>
    <xf numFmtId="0" fontId="1" fillId="3" borderId="31" xfId="0" applyFont="1" applyFill="1" applyBorder="1" applyAlignment="1">
      <alignment horizontal="left" vertical="center" wrapText="1"/>
    </xf>
    <xf numFmtId="0" fontId="6" fillId="3" borderId="32" xfId="0" applyFont="1" applyFill="1" applyBorder="1" applyAlignment="1">
      <alignment horizontal="left" vertical="center"/>
    </xf>
    <xf numFmtId="0" fontId="6" fillId="3" borderId="33" xfId="0" applyFont="1" applyFill="1" applyBorder="1" applyAlignment="1">
      <alignment horizontal="left" vertical="center"/>
    </xf>
    <xf numFmtId="0" fontId="9" fillId="3" borderId="41" xfId="0" applyFont="1" applyFill="1" applyBorder="1" applyAlignment="1">
      <alignment vertical="center" wrapText="1"/>
    </xf>
    <xf numFmtId="0" fontId="9" fillId="3" borderId="13" xfId="0" applyFont="1" applyFill="1" applyBorder="1" applyAlignment="1">
      <alignment vertical="center" wrapText="1"/>
    </xf>
    <xf numFmtId="0" fontId="14" fillId="3" borderId="13" xfId="0" applyFont="1" applyFill="1" applyBorder="1" applyAlignment="1">
      <alignment vertical="center" wrapText="1"/>
    </xf>
    <xf numFmtId="0" fontId="14" fillId="3" borderId="16" xfId="0" applyFont="1" applyFill="1" applyBorder="1" applyAlignment="1">
      <alignment vertical="center" wrapText="1"/>
    </xf>
    <xf numFmtId="0" fontId="14" fillId="3" borderId="8" xfId="0" applyFont="1" applyFill="1" applyBorder="1" applyAlignment="1">
      <alignment vertical="center" wrapText="1"/>
    </xf>
    <xf numFmtId="0" fontId="14" fillId="3" borderId="9" xfId="0" applyFont="1" applyFill="1" applyBorder="1" applyAlignment="1">
      <alignment vertical="center" wrapText="1"/>
    </xf>
    <xf numFmtId="0" fontId="14" fillId="3" borderId="10" xfId="0" applyFont="1" applyFill="1" applyBorder="1" applyAlignment="1">
      <alignment vertical="center" wrapText="1"/>
    </xf>
    <xf numFmtId="0" fontId="15" fillId="3" borderId="42" xfId="0" applyFont="1" applyFill="1" applyBorder="1" applyAlignment="1">
      <alignment horizontal="left" vertical="top" indent="1" shrinkToFit="1"/>
    </xf>
    <xf numFmtId="0" fontId="15" fillId="3" borderId="23" xfId="0" applyFont="1" applyFill="1" applyBorder="1" applyAlignment="1">
      <alignment horizontal="left" vertical="top" indent="1" shrinkToFit="1"/>
    </xf>
    <xf numFmtId="0" fontId="15" fillId="3" borderId="28" xfId="0" applyFont="1" applyFill="1" applyBorder="1" applyAlignment="1">
      <alignment horizontal="left" vertical="top" indent="1" shrinkToFit="1"/>
    </xf>
    <xf numFmtId="0" fontId="15" fillId="3" borderId="43" xfId="0" applyFont="1" applyFill="1" applyBorder="1" applyAlignment="1">
      <alignment horizontal="left" vertical="top" indent="1" shrinkToFit="1"/>
    </xf>
    <xf numFmtId="0" fontId="15" fillId="3" borderId="4" xfId="0" applyFont="1" applyFill="1" applyBorder="1" applyAlignment="1">
      <alignment horizontal="left" vertical="top" indent="1" shrinkToFit="1"/>
    </xf>
    <xf numFmtId="0" fontId="15" fillId="3" borderId="3" xfId="0" applyFont="1" applyFill="1" applyBorder="1" applyAlignment="1">
      <alignment horizontal="left" vertical="top" indent="1" shrinkToFit="1"/>
    </xf>
    <xf numFmtId="0" fontId="15" fillId="3" borderId="43" xfId="0" applyFont="1" applyFill="1" applyBorder="1" applyAlignment="1">
      <alignment horizontal="left" vertical="center" indent="1" shrinkToFit="1"/>
    </xf>
    <xf numFmtId="0" fontId="15" fillId="3" borderId="4" xfId="0" applyFont="1" applyFill="1" applyBorder="1" applyAlignment="1">
      <alignment horizontal="left" vertical="center" indent="1" shrinkToFit="1"/>
    </xf>
    <xf numFmtId="0" fontId="15" fillId="3" borderId="3" xfId="0" applyFont="1" applyFill="1" applyBorder="1" applyAlignment="1">
      <alignment horizontal="left" vertical="center" indent="1" shrinkToFit="1"/>
    </xf>
    <xf numFmtId="0" fontId="15" fillId="7" borderId="2" xfId="0" applyFont="1" applyFill="1" applyBorder="1" applyAlignment="1" applyProtection="1">
      <alignment horizontal="left" vertical="center" shrinkToFit="1"/>
      <protection hidden="1"/>
    </xf>
    <xf numFmtId="0" fontId="15" fillId="7" borderId="21" xfId="0" applyFont="1" applyFill="1" applyBorder="1" applyAlignment="1">
      <alignment horizontal="left" vertical="center" shrinkToFit="1"/>
    </xf>
    <xf numFmtId="0" fontId="15" fillId="0" borderId="2" xfId="0" applyFont="1" applyFill="1" applyBorder="1" applyAlignment="1" applyProtection="1">
      <alignment horizontal="left" vertical="center" shrinkToFit="1"/>
      <protection hidden="1"/>
    </xf>
    <xf numFmtId="0" fontId="15" fillId="0" borderId="21" xfId="0" applyFont="1" applyBorder="1" applyAlignment="1">
      <alignment horizontal="left" vertical="center" shrinkToFit="1"/>
    </xf>
    <xf numFmtId="0" fontId="15" fillId="3" borderId="95"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0" borderId="69" xfId="0" applyFont="1" applyFill="1" applyBorder="1" applyAlignment="1" applyProtection="1">
      <alignment horizontal="left" vertical="center" shrinkToFit="1"/>
      <protection hidden="1"/>
    </xf>
    <xf numFmtId="0" fontId="15" fillId="0" borderId="71" xfId="0" applyFont="1" applyBorder="1" applyAlignment="1">
      <alignment horizontal="left" vertical="center" shrinkToFit="1"/>
    </xf>
    <xf numFmtId="0" fontId="20" fillId="3" borderId="43" xfId="0" applyFont="1" applyFill="1" applyBorder="1" applyAlignment="1">
      <alignment vertical="center" wrapText="1"/>
    </xf>
    <xf numFmtId="0" fontId="20" fillId="3" borderId="4" xfId="0" applyFont="1" applyFill="1" applyBorder="1" applyAlignment="1">
      <alignment vertical="center" wrapText="1"/>
    </xf>
    <xf numFmtId="0" fontId="0" fillId="3" borderId="4" xfId="0" applyFill="1" applyBorder="1" applyAlignment="1">
      <alignment vertical="center"/>
    </xf>
    <xf numFmtId="0" fontId="0" fillId="3" borderId="21" xfId="0" applyFill="1" applyBorder="1" applyAlignment="1">
      <alignment vertical="center"/>
    </xf>
    <xf numFmtId="0" fontId="14" fillId="0" borderId="74" xfId="0" applyFont="1" applyBorder="1" applyAlignment="1" applyProtection="1">
      <alignment vertical="top" wrapText="1"/>
      <protection locked="0"/>
    </xf>
    <xf numFmtId="0" fontId="14" fillId="0" borderId="30" xfId="0" applyFont="1" applyBorder="1" applyAlignment="1" applyProtection="1">
      <alignment vertical="top" wrapText="1"/>
      <protection locked="0"/>
    </xf>
    <xf numFmtId="0" fontId="14" fillId="0" borderId="53" xfId="0" applyFont="1" applyBorder="1" applyAlignment="1" applyProtection="1">
      <alignment vertical="top" wrapText="1"/>
      <protection locked="0"/>
    </xf>
    <xf numFmtId="0" fontId="14" fillId="0" borderId="38" xfId="0" applyFont="1" applyBorder="1" applyAlignment="1" applyProtection="1">
      <alignment vertical="top" wrapText="1"/>
      <protection locked="0"/>
    </xf>
    <xf numFmtId="0" fontId="14" fillId="0" borderId="29" xfId="0" applyFont="1" applyBorder="1" applyAlignment="1" applyProtection="1">
      <alignment vertical="top" wrapText="1"/>
      <protection locked="0"/>
    </xf>
    <xf numFmtId="0" fontId="14" fillId="0" borderId="39" xfId="0" applyFont="1" applyBorder="1" applyAlignment="1" applyProtection="1">
      <alignment vertical="top" wrapText="1"/>
      <protection locked="0"/>
    </xf>
    <xf numFmtId="0" fontId="14" fillId="0" borderId="44" xfId="0" applyFont="1" applyBorder="1" applyAlignment="1" applyProtection="1">
      <alignment vertical="top" wrapText="1"/>
      <protection locked="0"/>
    </xf>
    <xf numFmtId="0" fontId="14" fillId="0" borderId="14" xfId="0" applyFont="1" applyBorder="1" applyAlignment="1" applyProtection="1">
      <alignment vertical="top" wrapText="1"/>
      <protection locked="0"/>
    </xf>
    <xf numFmtId="0" fontId="14" fillId="0" borderId="45" xfId="0" applyFont="1" applyBorder="1" applyAlignment="1" applyProtection="1">
      <alignment vertical="top" wrapText="1"/>
      <protection locked="0"/>
    </xf>
    <xf numFmtId="0" fontId="14" fillId="3" borderId="43" xfId="0" applyFont="1" applyFill="1" applyBorder="1" applyAlignment="1">
      <alignment vertical="center" shrinkToFit="1"/>
    </xf>
    <xf numFmtId="0" fontId="14" fillId="3" borderId="4" xfId="0" applyFont="1" applyFill="1" applyBorder="1" applyAlignment="1">
      <alignment vertical="center" shrinkToFit="1"/>
    </xf>
    <xf numFmtId="0" fontId="20" fillId="3" borderId="4" xfId="0" applyFont="1" applyFill="1" applyBorder="1" applyAlignment="1">
      <alignment vertical="center" shrinkToFit="1"/>
    </xf>
    <xf numFmtId="0" fontId="0" fillId="3" borderId="4" xfId="0" applyFill="1" applyBorder="1" applyAlignment="1">
      <alignment vertical="center" shrinkToFit="1"/>
    </xf>
    <xf numFmtId="0" fontId="0" fillId="3" borderId="21" xfId="0" applyFill="1" applyBorder="1" applyAlignment="1">
      <alignment vertical="center" shrinkToFit="1"/>
    </xf>
    <xf numFmtId="0" fontId="16" fillId="3" borderId="43" xfId="0" applyFont="1" applyFill="1" applyBorder="1" applyAlignment="1">
      <alignment vertical="center" shrinkToFit="1"/>
    </xf>
    <xf numFmtId="0" fontId="16" fillId="3" borderId="4" xfId="0" applyFont="1" applyFill="1" applyBorder="1" applyAlignment="1">
      <alignment vertical="center" shrinkToFit="1"/>
    </xf>
    <xf numFmtId="0" fontId="15" fillId="0" borderId="2" xfId="0" applyFont="1" applyFill="1" applyBorder="1" applyAlignment="1" applyProtection="1">
      <alignment vertical="center" shrinkToFit="1"/>
      <protection locked="0"/>
    </xf>
    <xf numFmtId="0" fontId="15" fillId="0" borderId="4" xfId="0" applyFont="1" applyFill="1" applyBorder="1" applyAlignment="1" applyProtection="1">
      <alignment vertical="center" shrinkToFit="1"/>
      <protection locked="0"/>
    </xf>
    <xf numFmtId="0" fontId="15" fillId="0" borderId="21" xfId="0" applyFont="1" applyFill="1" applyBorder="1" applyAlignment="1" applyProtection="1">
      <alignment vertical="center" shrinkToFit="1"/>
      <protection locked="0"/>
    </xf>
    <xf numFmtId="0" fontId="15" fillId="0" borderId="4" xfId="0" applyFont="1" applyFill="1" applyBorder="1" applyAlignment="1" applyProtection="1">
      <alignment vertical="top" wrapText="1"/>
      <protection locked="0"/>
    </xf>
    <xf numFmtId="0" fontId="15" fillId="0" borderId="21" xfId="0" applyFont="1" applyFill="1" applyBorder="1" applyAlignment="1" applyProtection="1">
      <alignment vertical="top" wrapText="1"/>
      <protection locked="0"/>
    </xf>
    <xf numFmtId="180" fontId="15" fillId="0" borderId="2" xfId="0" applyNumberFormat="1" applyFont="1" applyFill="1" applyBorder="1" applyAlignment="1" applyProtection="1">
      <alignment horizontal="left" vertical="top" wrapText="1"/>
      <protection locked="0"/>
    </xf>
    <xf numFmtId="180" fontId="15" fillId="0" borderId="4" xfId="0" applyNumberFormat="1" applyFont="1" applyFill="1" applyBorder="1" applyAlignment="1" applyProtection="1">
      <alignment horizontal="left" vertical="top" wrapText="1"/>
      <protection locked="0"/>
    </xf>
    <xf numFmtId="180" fontId="15" fillId="0" borderId="21" xfId="0" applyNumberFormat="1" applyFont="1" applyFill="1" applyBorder="1" applyAlignment="1" applyProtection="1">
      <alignment horizontal="left" vertical="top" wrapText="1"/>
      <protection locked="0"/>
    </xf>
    <xf numFmtId="181" fontId="15" fillId="0" borderId="22" xfId="0" applyNumberFormat="1" applyFont="1" applyFill="1" applyBorder="1" applyAlignment="1" applyProtection="1">
      <alignment horizontal="left" vertical="top" wrapText="1"/>
      <protection locked="0"/>
    </xf>
    <xf numFmtId="181" fontId="15" fillId="0" borderId="23" xfId="0" applyNumberFormat="1" applyFont="1" applyFill="1" applyBorder="1" applyAlignment="1" applyProtection="1">
      <alignment horizontal="left" vertical="top" wrapText="1"/>
      <protection locked="0"/>
    </xf>
    <xf numFmtId="181" fontId="15" fillId="0" borderId="24" xfId="0" applyNumberFormat="1" applyFont="1" applyFill="1" applyBorder="1" applyAlignment="1" applyProtection="1">
      <alignment horizontal="left" vertical="top" wrapText="1"/>
      <protection locked="0"/>
    </xf>
    <xf numFmtId="0" fontId="15" fillId="0" borderId="72" xfId="0" applyFont="1" applyFill="1" applyBorder="1" applyAlignment="1" applyProtection="1">
      <alignment horizontal="left" vertical="center" shrinkToFit="1"/>
      <protection hidden="1"/>
    </xf>
    <xf numFmtId="0" fontId="15" fillId="0" borderId="60" xfId="0" applyFont="1" applyBorder="1" applyAlignment="1">
      <alignment horizontal="left" vertical="center" shrinkToFit="1"/>
    </xf>
    <xf numFmtId="0" fontId="14" fillId="3" borderId="41" xfId="0" applyFont="1" applyFill="1" applyBorder="1" applyAlignment="1">
      <alignment horizontal="left" vertical="center" shrinkToFit="1"/>
    </xf>
    <xf numFmtId="0" fontId="14" fillId="3" borderId="13" xfId="0" applyFont="1" applyFill="1" applyBorder="1" applyAlignment="1">
      <alignment horizontal="left" vertical="center" shrinkToFit="1"/>
    </xf>
    <xf numFmtId="0" fontId="14" fillId="3" borderId="16" xfId="0" applyFont="1" applyFill="1" applyBorder="1" applyAlignment="1">
      <alignment horizontal="left" vertical="center" shrinkToFit="1"/>
    </xf>
    <xf numFmtId="0" fontId="1" fillId="3" borderId="151" xfId="0" applyFont="1" applyFill="1" applyBorder="1" applyAlignment="1">
      <alignment horizontal="left" vertical="center" wrapText="1"/>
    </xf>
    <xf numFmtId="0" fontId="4" fillId="3" borderId="152" xfId="0" applyFont="1" applyFill="1" applyBorder="1" applyAlignment="1">
      <alignment horizontal="left" vertical="center" wrapText="1"/>
    </xf>
    <xf numFmtId="0" fontId="4" fillId="3" borderId="153"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9" xfId="0" applyFont="1" applyFill="1" applyBorder="1" applyAlignment="1">
      <alignment horizontal="left" vertical="center" wrapText="1"/>
    </xf>
    <xf numFmtId="0" fontId="14" fillId="3" borderId="43" xfId="0" applyFont="1" applyFill="1" applyBorder="1" applyAlignment="1">
      <alignment vertical="top" wrapText="1"/>
    </xf>
    <xf numFmtId="0" fontId="14" fillId="3" borderId="4" xfId="0" applyFont="1" applyFill="1" applyBorder="1" applyAlignment="1">
      <alignment vertical="top" wrapText="1"/>
    </xf>
    <xf numFmtId="0" fontId="14" fillId="3" borderId="21" xfId="0" applyFont="1" applyFill="1" applyBorder="1" applyAlignment="1">
      <alignment vertical="top" wrapText="1"/>
    </xf>
    <xf numFmtId="0" fontId="14" fillId="0" borderId="43"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42" xfId="0" applyFont="1" applyBorder="1" applyAlignment="1" applyProtection="1">
      <alignment horizontal="left" vertical="top" wrapText="1"/>
      <protection locked="0"/>
    </xf>
    <xf numFmtId="0" fontId="14" fillId="0" borderId="23"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24" fillId="3" borderId="44" xfId="0" applyFont="1" applyFill="1" applyBorder="1" applyAlignment="1">
      <alignment vertical="center" wrapText="1"/>
    </xf>
    <xf numFmtId="0" fontId="24" fillId="3" borderId="14" xfId="0" applyFont="1" applyFill="1" applyBorder="1" applyAlignment="1">
      <alignment vertical="center" wrapText="1"/>
    </xf>
    <xf numFmtId="0" fontId="24" fillId="3" borderId="45" xfId="0" applyFont="1" applyFill="1" applyBorder="1" applyAlignment="1">
      <alignment vertical="center" wrapText="1"/>
    </xf>
    <xf numFmtId="0" fontId="14" fillId="0" borderId="43" xfId="0" applyFont="1" applyFill="1" applyBorder="1" applyAlignment="1" applyProtection="1">
      <alignment horizontal="left" vertical="top" wrapText="1"/>
      <protection locked="0"/>
    </xf>
    <xf numFmtId="0" fontId="14" fillId="0" borderId="4" xfId="0" applyFont="1" applyFill="1" applyBorder="1" applyAlignment="1" applyProtection="1">
      <alignment horizontal="left" vertical="top" wrapText="1"/>
      <protection locked="0"/>
    </xf>
    <xf numFmtId="0" fontId="14" fillId="0" borderId="21" xfId="0" applyFont="1" applyFill="1" applyBorder="1" applyAlignment="1" applyProtection="1">
      <alignment horizontal="left" vertical="top" wrapText="1"/>
      <protection locked="0"/>
    </xf>
    <xf numFmtId="0" fontId="14" fillId="0" borderId="42"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top" wrapText="1"/>
      <protection locked="0"/>
    </xf>
    <xf numFmtId="0" fontId="14" fillId="0" borderId="24" xfId="0" applyFont="1" applyFill="1" applyBorder="1" applyAlignment="1" applyProtection="1">
      <alignment horizontal="left" vertical="top" wrapText="1"/>
      <protection locked="0"/>
    </xf>
    <xf numFmtId="0" fontId="14" fillId="3" borderId="44" xfId="0" applyFont="1" applyFill="1" applyBorder="1" applyAlignment="1">
      <alignment vertical="center" wrapText="1"/>
    </xf>
    <xf numFmtId="0" fontId="14" fillId="3" borderId="14" xfId="0" applyFont="1" applyFill="1" applyBorder="1" applyAlignment="1">
      <alignment vertical="center" wrapText="1"/>
    </xf>
    <xf numFmtId="0" fontId="14" fillId="3" borderId="45" xfId="0" applyFont="1" applyFill="1" applyBorder="1" applyAlignment="1">
      <alignment vertical="center" wrapText="1"/>
    </xf>
    <xf numFmtId="0" fontId="14" fillId="0" borderId="74" xfId="0" applyFont="1" applyFill="1" applyBorder="1" applyAlignment="1" applyProtection="1">
      <alignment horizontal="left" vertical="top" wrapText="1"/>
      <protection locked="0"/>
    </xf>
    <xf numFmtId="0" fontId="14" fillId="0" borderId="30" xfId="0" applyFont="1" applyFill="1" applyBorder="1" applyAlignment="1" applyProtection="1">
      <alignment horizontal="left" vertical="top" wrapText="1"/>
      <protection locked="0"/>
    </xf>
    <xf numFmtId="0" fontId="14" fillId="0" borderId="53" xfId="0" applyFont="1" applyFill="1" applyBorder="1" applyAlignment="1" applyProtection="1">
      <alignment horizontal="left" vertical="top" wrapText="1"/>
      <protection locked="0"/>
    </xf>
    <xf numFmtId="0" fontId="14" fillId="0" borderId="58"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14" fillId="0" borderId="48" xfId="0" applyFont="1" applyFill="1" applyBorder="1" applyAlignment="1" applyProtection="1">
      <alignment horizontal="left" vertical="top" wrapText="1"/>
      <protection locked="0"/>
    </xf>
    <xf numFmtId="0" fontId="14" fillId="0" borderId="44" xfId="0" applyFont="1" applyFill="1" applyBorder="1" applyAlignment="1" applyProtection="1">
      <alignment horizontal="left" vertical="top" wrapText="1"/>
      <protection locked="0"/>
    </xf>
    <xf numFmtId="0" fontId="14" fillId="0" borderId="14" xfId="0" applyFont="1" applyFill="1" applyBorder="1" applyAlignment="1" applyProtection="1">
      <alignment horizontal="left" vertical="top" wrapText="1"/>
      <protection locked="0"/>
    </xf>
    <xf numFmtId="0" fontId="14" fillId="0" borderId="45" xfId="0" applyFont="1" applyFill="1" applyBorder="1" applyAlignment="1" applyProtection="1">
      <alignment horizontal="left" vertical="top" wrapText="1"/>
      <protection locked="0"/>
    </xf>
    <xf numFmtId="191" fontId="24" fillId="3" borderId="42" xfId="0" applyNumberFormat="1" applyFont="1" applyFill="1" applyBorder="1" applyAlignment="1">
      <alignment vertical="center" wrapText="1" shrinkToFit="1"/>
    </xf>
    <xf numFmtId="191" fontId="24" fillId="3" borderId="28" xfId="0" applyNumberFormat="1" applyFont="1" applyFill="1" applyBorder="1" applyAlignment="1">
      <alignment vertical="center" wrapText="1" shrinkToFit="1"/>
    </xf>
    <xf numFmtId="192" fontId="42" fillId="0" borderId="22" xfId="0" applyNumberFormat="1" applyFont="1" applyBorder="1" applyAlignment="1" applyProtection="1">
      <alignment horizontal="center" vertical="center" wrapText="1"/>
      <protection hidden="1"/>
    </xf>
    <xf numFmtId="192" fontId="42" fillId="0" borderId="23" xfId="0" applyNumberFormat="1" applyFont="1" applyBorder="1" applyAlignment="1" applyProtection="1">
      <alignment horizontal="center" vertical="center" wrapText="1"/>
      <protection hidden="1"/>
    </xf>
    <xf numFmtId="192" fontId="42" fillId="0" borderId="24" xfId="0" applyNumberFormat="1" applyFont="1" applyBorder="1" applyAlignment="1" applyProtection="1">
      <alignment horizontal="center" vertical="center" wrapText="1"/>
      <protection hidden="1"/>
    </xf>
    <xf numFmtId="0" fontId="15" fillId="3" borderId="44"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5" xfId="0" applyFont="1" applyFill="1" applyBorder="1" applyAlignment="1">
      <alignment horizontal="left" vertical="center" wrapText="1"/>
    </xf>
    <xf numFmtId="0" fontId="18" fillId="0" borderId="0" xfId="0" applyFont="1" applyAlignment="1" applyProtection="1">
      <alignment horizontal="right" vertical="center"/>
      <protection hidden="1"/>
    </xf>
    <xf numFmtId="0" fontId="24" fillId="0" borderId="18" xfId="0" applyFont="1" applyBorder="1" applyAlignment="1" applyProtection="1">
      <alignment horizontal="left" vertical="center"/>
      <protection hidden="1"/>
    </xf>
    <xf numFmtId="0" fontId="24" fillId="0" borderId="22" xfId="0" applyFont="1" applyBorder="1" applyAlignment="1" applyProtection="1">
      <alignment horizontal="left" vertical="center"/>
      <protection hidden="1"/>
    </xf>
    <xf numFmtId="0" fontId="24" fillId="0" borderId="37" xfId="0" applyFont="1" applyBorder="1" applyAlignment="1" applyProtection="1">
      <alignment horizontal="left" vertical="center"/>
      <protection hidden="1"/>
    </xf>
    <xf numFmtId="0" fontId="5" fillId="0" borderId="1" xfId="0" applyFont="1" applyFill="1" applyBorder="1" applyAlignment="1" applyProtection="1">
      <alignment horizontal="left" vertical="center" wrapText="1"/>
      <protection hidden="1"/>
    </xf>
    <xf numFmtId="0" fontId="5" fillId="0" borderId="2" xfId="0" applyFont="1" applyFill="1" applyBorder="1" applyAlignment="1" applyProtection="1">
      <alignment horizontal="left" vertical="center" wrapText="1"/>
      <protection hidden="1"/>
    </xf>
    <xf numFmtId="0" fontId="5" fillId="0" borderId="97" xfId="0" applyFont="1" applyFill="1" applyBorder="1" applyAlignment="1" applyProtection="1">
      <alignment horizontal="left" vertical="center" wrapText="1"/>
      <protection hidden="1"/>
    </xf>
    <xf numFmtId="0" fontId="5" fillId="0" borderId="1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44" fillId="0" borderId="58" xfId="0" applyFont="1" applyBorder="1" applyAlignment="1">
      <alignment horizontal="left" vertical="center" wrapText="1"/>
    </xf>
    <xf numFmtId="0" fontId="44" fillId="0" borderId="0" xfId="0" applyFont="1" applyBorder="1" applyAlignment="1">
      <alignment horizontal="left" vertical="center" wrapText="1"/>
    </xf>
    <xf numFmtId="0" fontId="14" fillId="9" borderId="43" xfId="0" applyFont="1" applyFill="1" applyBorder="1" applyAlignment="1">
      <alignment vertical="top" wrapText="1"/>
    </xf>
    <xf numFmtId="0" fontId="14" fillId="9" borderId="4" xfId="0" applyFont="1" applyFill="1" applyBorder="1" applyAlignment="1">
      <alignment vertical="top" wrapText="1"/>
    </xf>
    <xf numFmtId="0" fontId="14" fillId="9" borderId="21" xfId="0" applyFont="1" applyFill="1" applyBorder="1" applyAlignment="1">
      <alignment vertical="top" wrapText="1"/>
    </xf>
    <xf numFmtId="0" fontId="14" fillId="6" borderId="74" xfId="0" applyFont="1" applyFill="1" applyBorder="1" applyAlignment="1" applyProtection="1">
      <alignment horizontal="left" vertical="top" wrapText="1"/>
    </xf>
    <xf numFmtId="0" fontId="14" fillId="6" borderId="30" xfId="0" applyFont="1" applyFill="1" applyBorder="1" applyAlignment="1" applyProtection="1">
      <alignment horizontal="left" vertical="top" wrapText="1"/>
    </xf>
    <xf numFmtId="0" fontId="14" fillId="6" borderId="53" xfId="0" applyFont="1" applyFill="1" applyBorder="1" applyAlignment="1" applyProtection="1">
      <alignment horizontal="left" vertical="top" wrapText="1"/>
    </xf>
    <xf numFmtId="0" fontId="14" fillId="6" borderId="58" xfId="0" applyFont="1" applyFill="1" applyBorder="1" applyAlignment="1" applyProtection="1">
      <alignment horizontal="left" vertical="top" wrapText="1"/>
    </xf>
    <xf numFmtId="0" fontId="14" fillId="6" borderId="0" xfId="0" applyFont="1" applyFill="1" applyBorder="1" applyAlignment="1" applyProtection="1">
      <alignment horizontal="left" vertical="top" wrapText="1"/>
    </xf>
    <xf numFmtId="0" fontId="14" fillId="6" borderId="48" xfId="0" applyFont="1" applyFill="1" applyBorder="1" applyAlignment="1" applyProtection="1">
      <alignment horizontal="left" vertical="top" wrapText="1"/>
    </xf>
    <xf numFmtId="0" fontId="14" fillId="6" borderId="44" xfId="0" applyFont="1" applyFill="1" applyBorder="1" applyAlignment="1" applyProtection="1">
      <alignment horizontal="left" vertical="top" wrapText="1"/>
    </xf>
    <xf numFmtId="0" fontId="14" fillId="6" borderId="14" xfId="0" applyFont="1" applyFill="1" applyBorder="1" applyAlignment="1" applyProtection="1">
      <alignment horizontal="left" vertical="top" wrapText="1"/>
    </xf>
    <xf numFmtId="0" fontId="14" fillId="6" borderId="45" xfId="0" applyFont="1" applyFill="1" applyBorder="1" applyAlignment="1" applyProtection="1">
      <alignment horizontal="left" vertical="top" wrapText="1"/>
    </xf>
    <xf numFmtId="0" fontId="21" fillId="3" borderId="50" xfId="0" applyFont="1" applyFill="1" applyBorder="1" applyAlignment="1">
      <alignment shrinkToFit="1"/>
    </xf>
    <xf numFmtId="0" fontId="21" fillId="3" borderId="47" xfId="0" applyFont="1" applyFill="1" applyBorder="1" applyAlignment="1">
      <alignment shrinkToFit="1"/>
    </xf>
    <xf numFmtId="0" fontId="21" fillId="3" borderId="49" xfId="0" applyFont="1" applyFill="1" applyBorder="1" applyAlignment="1">
      <alignment shrinkToFit="1"/>
    </xf>
    <xf numFmtId="0" fontId="14" fillId="3" borderId="41" xfId="0" applyFont="1" applyFill="1" applyBorder="1" applyAlignment="1">
      <alignment vertical="center" wrapText="1"/>
    </xf>
    <xf numFmtId="0" fontId="14" fillId="0" borderId="43" xfId="0" applyFont="1" applyFill="1" applyBorder="1" applyAlignment="1" applyProtection="1">
      <alignment vertical="top" wrapText="1"/>
      <protection locked="0"/>
    </xf>
    <xf numFmtId="0" fontId="14" fillId="0" borderId="4" xfId="0" applyFont="1" applyFill="1" applyBorder="1" applyAlignment="1" applyProtection="1">
      <alignment vertical="top" wrapText="1"/>
      <protection locked="0"/>
    </xf>
    <xf numFmtId="0" fontId="14" fillId="0" borderId="21" xfId="0" applyFont="1" applyFill="1" applyBorder="1" applyAlignment="1" applyProtection="1">
      <alignment vertical="top" wrapText="1"/>
      <protection locked="0"/>
    </xf>
    <xf numFmtId="0" fontId="14" fillId="0" borderId="42" xfId="0" applyFont="1" applyFill="1" applyBorder="1" applyAlignment="1" applyProtection="1">
      <alignment vertical="top" wrapText="1"/>
      <protection locked="0"/>
    </xf>
    <xf numFmtId="0" fontId="14" fillId="0" borderId="23" xfId="0" applyFont="1" applyFill="1" applyBorder="1" applyAlignment="1" applyProtection="1">
      <alignment vertical="top" wrapText="1"/>
      <protection locked="0"/>
    </xf>
    <xf numFmtId="0" fontId="14" fillId="0" borderId="24" xfId="0" applyFont="1" applyFill="1" applyBorder="1" applyAlignment="1" applyProtection="1">
      <alignment vertical="top" wrapText="1"/>
      <protection locked="0"/>
    </xf>
    <xf numFmtId="0" fontId="14" fillId="3" borderId="74" xfId="0" applyFont="1" applyFill="1" applyBorder="1" applyAlignment="1">
      <alignment vertical="center" wrapText="1"/>
    </xf>
    <xf numFmtId="0" fontId="14" fillId="3" borderId="30" xfId="0" applyFont="1" applyFill="1" applyBorder="1" applyAlignment="1">
      <alignment vertical="center" wrapText="1"/>
    </xf>
    <xf numFmtId="0" fontId="14" fillId="3" borderId="53" xfId="0" applyFont="1" applyFill="1" applyBorder="1" applyAlignment="1">
      <alignment vertical="center" wrapText="1"/>
    </xf>
    <xf numFmtId="0" fontId="14" fillId="3" borderId="74" xfId="0" applyFont="1" applyFill="1" applyBorder="1" applyAlignment="1">
      <alignment wrapText="1"/>
    </xf>
    <xf numFmtId="0" fontId="14" fillId="3" borderId="30" xfId="0" applyFont="1" applyFill="1" applyBorder="1" applyAlignment="1">
      <alignment wrapText="1"/>
    </xf>
    <xf numFmtId="0" fontId="14" fillId="3" borderId="53" xfId="0" applyFont="1" applyFill="1" applyBorder="1" applyAlignment="1">
      <alignment wrapText="1"/>
    </xf>
    <xf numFmtId="0" fontId="24" fillId="3" borderId="50" xfId="0" applyFont="1" applyFill="1" applyBorder="1" applyAlignment="1">
      <alignment wrapText="1"/>
    </xf>
    <xf numFmtId="0" fontId="21" fillId="3" borderId="47" xfId="0" applyFont="1" applyFill="1" applyBorder="1" applyAlignment="1">
      <alignment wrapText="1"/>
    </xf>
    <xf numFmtId="0" fontId="21" fillId="3" borderId="49" xfId="0" applyFont="1" applyFill="1" applyBorder="1" applyAlignment="1">
      <alignment wrapText="1"/>
    </xf>
    <xf numFmtId="0" fontId="25" fillId="3" borderId="44" xfId="0" applyFont="1" applyFill="1" applyBorder="1" applyAlignment="1">
      <alignment horizontal="left" vertical="top" wrapText="1"/>
    </xf>
    <xf numFmtId="0" fontId="25" fillId="3" borderId="14" xfId="0" applyFont="1" applyFill="1" applyBorder="1" applyAlignment="1">
      <alignment horizontal="left" vertical="top" wrapText="1"/>
    </xf>
    <xf numFmtId="0" fontId="25" fillId="3" borderId="45" xfId="0" applyFont="1" applyFill="1" applyBorder="1" applyAlignment="1">
      <alignment horizontal="left" vertical="top" wrapText="1"/>
    </xf>
    <xf numFmtId="0" fontId="25" fillId="3" borderId="44" xfId="0" applyFont="1" applyFill="1" applyBorder="1" applyAlignment="1">
      <alignment horizontal="left" vertical="center" wrapText="1" shrinkToFit="1"/>
    </xf>
    <xf numFmtId="0" fontId="25" fillId="3" borderId="14" xfId="0" applyFont="1" applyFill="1" applyBorder="1" applyAlignment="1">
      <alignment horizontal="left" vertical="center" shrinkToFit="1"/>
    </xf>
    <xf numFmtId="0" fontId="25" fillId="3" borderId="45" xfId="0" applyFont="1" applyFill="1" applyBorder="1" applyAlignment="1">
      <alignment horizontal="left" vertical="center" shrinkToFit="1"/>
    </xf>
    <xf numFmtId="0" fontId="15" fillId="3" borderId="44" xfId="0" applyFont="1" applyFill="1" applyBorder="1" applyAlignment="1">
      <alignment horizontal="left" vertical="center" wrapText="1" shrinkToFit="1"/>
    </xf>
    <xf numFmtId="0" fontId="15" fillId="3" borderId="14" xfId="0" applyFont="1" applyFill="1" applyBorder="1" applyAlignment="1">
      <alignment horizontal="left" vertical="center" shrinkToFit="1"/>
    </xf>
    <xf numFmtId="0" fontId="15" fillId="3" borderId="45" xfId="0" applyFont="1" applyFill="1" applyBorder="1" applyAlignment="1">
      <alignment horizontal="left" vertical="center" shrinkToFit="1"/>
    </xf>
    <xf numFmtId="0" fontId="15" fillId="3" borderId="44" xfId="0" applyFont="1" applyFill="1" applyBorder="1" applyAlignment="1">
      <alignment horizontal="left" vertical="top" wrapText="1"/>
    </xf>
    <xf numFmtId="0" fontId="15" fillId="3" borderId="14" xfId="0" applyFont="1" applyFill="1" applyBorder="1" applyAlignment="1">
      <alignment horizontal="left" vertical="top" wrapText="1"/>
    </xf>
    <xf numFmtId="0" fontId="15" fillId="3" borderId="45" xfId="0" applyFont="1" applyFill="1" applyBorder="1" applyAlignment="1">
      <alignment horizontal="left" vertical="top" wrapText="1"/>
    </xf>
    <xf numFmtId="0" fontId="15" fillId="6" borderId="12" xfId="0" applyFont="1" applyFill="1" applyBorder="1" applyAlignment="1" applyProtection="1">
      <alignment vertical="top" wrapText="1"/>
      <protection locked="0"/>
    </xf>
    <xf numFmtId="0" fontId="15" fillId="6" borderId="18" xfId="0" applyFont="1" applyFill="1" applyBorder="1" applyAlignment="1" applyProtection="1">
      <alignment vertical="top" wrapText="1"/>
      <protection locked="0"/>
    </xf>
    <xf numFmtId="49" fontId="15" fillId="6" borderId="35" xfId="0" quotePrefix="1" applyNumberFormat="1" applyFont="1" applyFill="1" applyBorder="1" applyAlignment="1" applyProtection="1">
      <alignment vertical="top" wrapText="1"/>
      <protection locked="0"/>
    </xf>
    <xf numFmtId="49" fontId="15" fillId="6" borderId="37" xfId="0" applyNumberFormat="1" applyFont="1" applyFill="1" applyBorder="1" applyAlignment="1" applyProtection="1">
      <alignment vertical="top" wrapText="1"/>
      <protection locked="0"/>
    </xf>
    <xf numFmtId="186" fontId="34" fillId="3" borderId="47" xfId="0" applyNumberFormat="1" applyFont="1" applyFill="1" applyBorder="1" applyAlignment="1" applyProtection="1">
      <alignment horizontal="left" vertical="center"/>
      <protection hidden="1"/>
    </xf>
    <xf numFmtId="186" fontId="34" fillId="3" borderId="14" xfId="0" applyNumberFormat="1" applyFont="1" applyFill="1" applyBorder="1" applyAlignment="1" applyProtection="1">
      <alignment horizontal="left" vertical="center"/>
      <protection hidden="1"/>
    </xf>
    <xf numFmtId="0" fontId="36" fillId="3" borderId="14" xfId="0" applyFont="1" applyFill="1" applyBorder="1" applyAlignment="1" applyProtection="1">
      <alignment horizontal="left" vertical="top" shrinkToFit="1"/>
      <protection hidden="1"/>
    </xf>
    <xf numFmtId="0" fontId="36" fillId="3" borderId="45" xfId="0" applyFont="1" applyFill="1" applyBorder="1" applyAlignment="1" applyProtection="1">
      <alignment horizontal="left" vertical="top" shrinkToFit="1"/>
      <protection hidden="1"/>
    </xf>
    <xf numFmtId="187" fontId="32" fillId="3" borderId="0" xfId="0" applyNumberFormat="1" applyFont="1" applyFill="1" applyBorder="1" applyAlignment="1" applyProtection="1">
      <alignment horizontal="left"/>
    </xf>
    <xf numFmtId="187" fontId="32" fillId="3" borderId="48" xfId="0" applyNumberFormat="1" applyFont="1" applyFill="1" applyBorder="1" applyAlignment="1" applyProtection="1">
      <alignment horizontal="left"/>
    </xf>
    <xf numFmtId="14" fontId="34" fillId="3" borderId="55" xfId="0" applyNumberFormat="1" applyFont="1" applyFill="1" applyBorder="1" applyAlignment="1" applyProtection="1">
      <alignment horizontal="center" vertical="center"/>
      <protection hidden="1"/>
    </xf>
    <xf numFmtId="14" fontId="34" fillId="3" borderId="6" xfId="0" applyNumberFormat="1" applyFont="1" applyFill="1" applyBorder="1" applyAlignment="1" applyProtection="1">
      <alignment horizontal="center" vertical="center"/>
      <protection hidden="1"/>
    </xf>
    <xf numFmtId="0" fontId="1" fillId="3" borderId="50" xfId="0" applyFont="1" applyFill="1" applyBorder="1" applyAlignment="1">
      <alignment vertical="center"/>
    </xf>
    <xf numFmtId="0" fontId="3" fillId="3" borderId="96" xfId="0" applyFont="1" applyFill="1" applyBorder="1" applyAlignment="1">
      <alignment vertical="center"/>
    </xf>
    <xf numFmtId="0" fontId="3" fillId="3" borderId="44" xfId="0" applyFont="1" applyFill="1" applyBorder="1" applyAlignment="1">
      <alignment vertical="center"/>
    </xf>
    <xf numFmtId="0" fontId="3" fillId="3" borderId="7" xfId="0" applyFont="1" applyFill="1" applyBorder="1" applyAlignment="1">
      <alignment vertical="center"/>
    </xf>
    <xf numFmtId="0" fontId="15" fillId="4" borderId="50" xfId="0" applyFont="1" applyFill="1" applyBorder="1" applyAlignment="1">
      <alignment horizontal="center" vertical="center" shrinkToFit="1"/>
    </xf>
    <xf numFmtId="0" fontId="15" fillId="4" borderId="47" xfId="0" applyFont="1" applyFill="1" applyBorder="1" applyAlignment="1">
      <alignment horizontal="center" vertical="center" shrinkToFit="1"/>
    </xf>
    <xf numFmtId="0" fontId="15" fillId="4" borderId="96" xfId="0" applyFont="1" applyFill="1" applyBorder="1" applyAlignment="1">
      <alignment horizontal="center" vertical="center" shrinkToFit="1"/>
    </xf>
    <xf numFmtId="0" fontId="15" fillId="4" borderId="38" xfId="0" applyFont="1" applyFill="1" applyBorder="1" applyAlignment="1">
      <alignment horizontal="center" vertical="center" shrinkToFit="1"/>
    </xf>
    <xf numFmtId="0" fontId="15" fillId="4" borderId="29" xfId="0" applyFont="1" applyFill="1" applyBorder="1" applyAlignment="1">
      <alignment horizontal="center" vertical="center" shrinkToFit="1"/>
    </xf>
    <xf numFmtId="0" fontId="15" fillId="4" borderId="36" xfId="0" applyFont="1" applyFill="1" applyBorder="1" applyAlignment="1">
      <alignment horizontal="center" vertical="center" shrinkToFit="1"/>
    </xf>
    <xf numFmtId="0" fontId="12" fillId="4" borderId="87"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0" fontId="15" fillId="4" borderId="87" xfId="0" applyFont="1" applyFill="1" applyBorder="1" applyAlignment="1">
      <alignment horizontal="center" vertical="center" shrinkToFit="1"/>
    </xf>
    <xf numFmtId="0" fontId="15" fillId="4" borderId="19" xfId="0" applyFont="1" applyFill="1" applyBorder="1" applyAlignment="1">
      <alignment horizontal="center" vertical="center" shrinkToFit="1"/>
    </xf>
    <xf numFmtId="0" fontId="15" fillId="0" borderId="15" xfId="0" applyFont="1" applyBorder="1" applyAlignment="1">
      <alignment horizontal="center" vertical="center"/>
    </xf>
    <xf numFmtId="0" fontId="15" fillId="0" borderId="20" xfId="0" applyFont="1" applyBorder="1" applyAlignment="1">
      <alignment horizontal="center" vertical="center"/>
    </xf>
    <xf numFmtId="0" fontId="15" fillId="0" borderId="17" xfId="0" applyFont="1" applyBorder="1" applyAlignment="1">
      <alignment horizontal="center" vertical="center"/>
    </xf>
    <xf numFmtId="0" fontId="25" fillId="0" borderId="55" xfId="0" applyFont="1" applyBorder="1" applyAlignment="1" applyProtection="1">
      <alignment vertical="center" wrapText="1"/>
      <protection locked="0"/>
    </xf>
    <xf numFmtId="0" fontId="25" fillId="0" borderId="96" xfId="0" applyFont="1" applyBorder="1" applyAlignment="1" applyProtection="1">
      <alignment vertical="center"/>
      <protection locked="0"/>
    </xf>
    <xf numFmtId="0" fontId="25" fillId="0" borderId="56" xfId="0" applyFont="1" applyBorder="1" applyAlignment="1" applyProtection="1">
      <alignment vertical="center"/>
      <protection locked="0"/>
    </xf>
    <xf numFmtId="0" fontId="25" fillId="0" borderId="54" xfId="0" applyFont="1" applyBorder="1" applyAlignment="1" applyProtection="1">
      <alignment vertical="center"/>
      <protection locked="0"/>
    </xf>
    <xf numFmtId="0" fontId="25" fillId="0" borderId="57" xfId="0" applyFont="1" applyBorder="1" applyAlignment="1" applyProtection="1">
      <alignment vertical="center"/>
      <protection locked="0"/>
    </xf>
    <xf numFmtId="0" fontId="25" fillId="0" borderId="36" xfId="0" applyFont="1" applyBorder="1" applyAlignment="1" applyProtection="1">
      <alignment vertical="center"/>
      <protection locked="0"/>
    </xf>
    <xf numFmtId="0" fontId="15" fillId="0" borderId="2" xfId="0" applyFont="1" applyFill="1" applyBorder="1" applyAlignment="1" applyProtection="1">
      <alignment vertical="top" wrapText="1"/>
      <protection locked="0"/>
    </xf>
    <xf numFmtId="0" fontId="15" fillId="0" borderId="22" xfId="0" applyFont="1" applyFill="1" applyBorder="1" applyAlignment="1" applyProtection="1">
      <alignment vertical="top" wrapText="1"/>
      <protection locked="0"/>
    </xf>
    <xf numFmtId="0" fontId="15" fillId="0" borderId="23" xfId="0" applyFont="1" applyFill="1" applyBorder="1" applyAlignment="1" applyProtection="1">
      <alignment vertical="top" wrapText="1"/>
      <protection locked="0"/>
    </xf>
    <xf numFmtId="0" fontId="15" fillId="0" borderId="24" xfId="0" applyFont="1" applyFill="1" applyBorder="1" applyAlignment="1" applyProtection="1">
      <alignment vertical="top" wrapText="1"/>
      <protection locked="0"/>
    </xf>
    <xf numFmtId="0" fontId="15" fillId="0" borderId="11" xfId="0" applyFont="1" applyFill="1" applyBorder="1" applyAlignment="1" applyProtection="1">
      <alignment vertical="top" wrapText="1"/>
      <protection locked="0"/>
    </xf>
    <xf numFmtId="0" fontId="15" fillId="0" borderId="13" xfId="0" applyFont="1" applyFill="1" applyBorder="1" applyAlignment="1" applyProtection="1">
      <alignment vertical="top" wrapText="1"/>
      <protection locked="0"/>
    </xf>
    <xf numFmtId="0" fontId="15" fillId="0" borderId="16" xfId="0" applyFont="1" applyFill="1" applyBorder="1" applyAlignment="1" applyProtection="1">
      <alignment vertical="top" wrapText="1"/>
      <protection locked="0"/>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0" borderId="55" xfId="0" applyFont="1" applyBorder="1" applyAlignment="1" applyProtection="1">
      <alignment vertical="center" wrapText="1"/>
      <protection locked="0"/>
    </xf>
    <xf numFmtId="0" fontId="15" fillId="0" borderId="96" xfId="0" applyFont="1" applyBorder="1" applyAlignment="1" applyProtection="1">
      <alignment vertical="center"/>
      <protection locked="0"/>
    </xf>
    <xf numFmtId="0" fontId="15" fillId="0" borderId="56" xfId="0" applyFont="1" applyBorder="1" applyAlignment="1" applyProtection="1">
      <alignment vertical="center"/>
      <protection locked="0"/>
    </xf>
    <xf numFmtId="0" fontId="15" fillId="0" borderId="54" xfId="0" applyFont="1" applyBorder="1" applyAlignment="1" applyProtection="1">
      <alignment vertical="center"/>
      <protection locked="0"/>
    </xf>
    <xf numFmtId="0" fontId="15" fillId="0" borderId="57" xfId="0" applyFont="1" applyBorder="1" applyAlignment="1" applyProtection="1">
      <alignment vertical="center"/>
      <protection locked="0"/>
    </xf>
    <xf numFmtId="0" fontId="15" fillId="0" borderId="36" xfId="0" applyFont="1" applyBorder="1" applyAlignment="1" applyProtection="1">
      <alignment vertical="center"/>
      <protection locked="0"/>
    </xf>
    <xf numFmtId="0" fontId="25" fillId="0" borderId="0" xfId="0" applyFont="1" applyAlignment="1">
      <alignment vertical="top" wrapText="1"/>
    </xf>
    <xf numFmtId="0" fontId="25" fillId="0" borderId="0" xfId="0" applyFont="1" applyAlignment="1">
      <alignment horizontal="left" vertical="top"/>
    </xf>
    <xf numFmtId="0" fontId="15" fillId="3" borderId="31" xfId="0" applyFont="1" applyFill="1" applyBorder="1" applyAlignment="1">
      <alignment horizontal="center" vertical="top" textRotation="255"/>
    </xf>
    <xf numFmtId="0" fontId="15" fillId="3" borderId="32" xfId="0" applyFont="1" applyFill="1" applyBorder="1" applyAlignment="1">
      <alignment horizontal="center" vertical="top" textRotation="255"/>
    </xf>
    <xf numFmtId="0" fontId="15" fillId="3" borderId="33" xfId="0" applyFont="1" applyFill="1" applyBorder="1" applyAlignment="1">
      <alignment horizontal="center" vertical="top" textRotation="255"/>
    </xf>
    <xf numFmtId="0" fontId="15" fillId="0" borderId="51" xfId="0" applyFont="1" applyBorder="1" applyAlignment="1">
      <alignment horizontal="center" vertical="center"/>
    </xf>
    <xf numFmtId="0" fontId="17" fillId="2" borderId="0" xfId="0" applyFont="1" applyFill="1" applyAlignment="1">
      <alignment vertical="center"/>
    </xf>
    <xf numFmtId="0" fontId="25" fillId="0" borderId="0" xfId="0" applyFont="1" applyAlignment="1">
      <alignment vertical="top" shrinkToFit="1"/>
    </xf>
    <xf numFmtId="0" fontId="15" fillId="3" borderId="58" xfId="0" applyFont="1" applyFill="1" applyBorder="1" applyAlignment="1">
      <alignment vertical="top" shrinkToFit="1"/>
    </xf>
    <xf numFmtId="0" fontId="15" fillId="3" borderId="0" xfId="0" applyFont="1" applyFill="1" applyBorder="1" applyAlignment="1">
      <alignment vertical="top" shrinkToFit="1"/>
    </xf>
    <xf numFmtId="0" fontId="15" fillId="3" borderId="74" xfId="0" applyFont="1" applyFill="1" applyBorder="1" applyAlignment="1">
      <alignment vertical="top" shrinkToFit="1"/>
    </xf>
    <xf numFmtId="0" fontId="15" fillId="3" borderId="30" xfId="0" applyFont="1" applyFill="1" applyBorder="1" applyAlignment="1">
      <alignment vertical="top" shrinkToFit="1"/>
    </xf>
    <xf numFmtId="0" fontId="15" fillId="3" borderId="50" xfId="0" applyFont="1" applyFill="1" applyBorder="1" applyAlignment="1">
      <alignment vertical="top" shrinkToFit="1"/>
    </xf>
    <xf numFmtId="0" fontId="15" fillId="3" borderId="47" xfId="0" applyFont="1" applyFill="1" applyBorder="1" applyAlignment="1">
      <alignment vertical="top" shrinkToFit="1"/>
    </xf>
    <xf numFmtId="0" fontId="16" fillId="3" borderId="38" xfId="0" applyFont="1" applyFill="1" applyBorder="1" applyAlignment="1">
      <alignment vertical="top" shrinkToFit="1"/>
    </xf>
    <xf numFmtId="0" fontId="16" fillId="3" borderId="29" xfId="0" applyFont="1" applyFill="1" applyBorder="1" applyAlignment="1">
      <alignment vertical="top" shrinkToFit="1"/>
    </xf>
    <xf numFmtId="0" fontId="16" fillId="3" borderId="44" xfId="0" applyFont="1" applyFill="1" applyBorder="1" applyAlignment="1">
      <alignment vertical="top" shrinkToFit="1"/>
    </xf>
    <xf numFmtId="0" fontId="16" fillId="3" borderId="14" xfId="0" applyFont="1" applyFill="1" applyBorder="1" applyAlignment="1">
      <alignment vertical="top" shrinkToFit="1"/>
    </xf>
    <xf numFmtId="0" fontId="16" fillId="3" borderId="58" xfId="0" applyFont="1" applyFill="1" applyBorder="1" applyAlignment="1">
      <alignment vertical="top" shrinkToFit="1"/>
    </xf>
    <xf numFmtId="0" fontId="16" fillId="3" borderId="0" xfId="0" applyFont="1" applyFill="1" applyBorder="1" applyAlignment="1">
      <alignment vertical="top" shrinkToFit="1"/>
    </xf>
    <xf numFmtId="0" fontId="15" fillId="3" borderId="23" xfId="0" applyFont="1" applyFill="1" applyBorder="1" applyAlignment="1">
      <alignment vertical="center" wrapText="1"/>
    </xf>
    <xf numFmtId="0" fontId="22" fillId="3" borderId="13" xfId="0" applyFont="1" applyFill="1" applyBorder="1" applyAlignment="1">
      <alignment vertical="center" wrapText="1"/>
    </xf>
    <xf numFmtId="0" fontId="22" fillId="3" borderId="142" xfId="0" applyFont="1" applyFill="1" applyBorder="1" applyAlignment="1">
      <alignment vertical="center" wrapText="1"/>
    </xf>
    <xf numFmtId="188" fontId="12" fillId="6" borderId="145" xfId="1" applyNumberFormat="1" applyFont="1" applyFill="1" applyBorder="1" applyAlignment="1" applyProtection="1">
      <alignment vertical="center" shrinkToFit="1"/>
      <protection hidden="1"/>
    </xf>
    <xf numFmtId="188" fontId="12" fillId="6" borderId="144" xfId="1" applyNumberFormat="1" applyFont="1" applyFill="1" applyBorder="1" applyAlignment="1" applyProtection="1">
      <alignment vertical="center" shrinkToFit="1"/>
      <protection hidden="1"/>
    </xf>
    <xf numFmtId="188" fontId="12" fillId="6" borderId="146" xfId="1" applyNumberFormat="1" applyFont="1" applyFill="1" applyBorder="1" applyAlignment="1" applyProtection="1">
      <alignment vertical="center" shrinkToFit="1"/>
      <protection hidden="1"/>
    </xf>
    <xf numFmtId="0" fontId="15" fillId="3" borderId="11" xfId="0" applyFont="1" applyFill="1" applyBorder="1" applyAlignment="1">
      <alignment vertical="center" wrapText="1"/>
    </xf>
    <xf numFmtId="0" fontId="15" fillId="3" borderId="13" xfId="0" applyFont="1" applyFill="1" applyBorder="1" applyAlignment="1">
      <alignment vertical="center" wrapText="1"/>
    </xf>
    <xf numFmtId="0" fontId="15" fillId="3" borderId="142" xfId="0" applyFont="1" applyFill="1" applyBorder="1" applyAlignment="1">
      <alignment vertical="center" wrapText="1"/>
    </xf>
    <xf numFmtId="0" fontId="14" fillId="3" borderId="68" xfId="0" applyFont="1" applyFill="1" applyBorder="1" applyAlignment="1">
      <alignment vertical="center" wrapText="1"/>
    </xf>
    <xf numFmtId="0" fontId="14" fillId="3" borderId="5" xfId="0" applyFont="1" applyFill="1" applyBorder="1" applyAlignment="1">
      <alignment vertical="center" wrapText="1"/>
    </xf>
    <xf numFmtId="0" fontId="14" fillId="3" borderId="57" xfId="0" applyFont="1" applyFill="1" applyBorder="1" applyAlignment="1">
      <alignment vertical="center" wrapText="1"/>
    </xf>
    <xf numFmtId="0" fontId="14" fillId="3" borderId="36" xfId="0" applyFont="1" applyFill="1" applyBorder="1" applyAlignment="1">
      <alignment vertical="center" wrapText="1"/>
    </xf>
    <xf numFmtId="0" fontId="15" fillId="3" borderId="6" xfId="0" applyFont="1" applyFill="1" applyBorder="1" applyAlignment="1">
      <alignment vertical="center" wrapText="1"/>
    </xf>
    <xf numFmtId="0" fontId="15" fillId="3" borderId="14" xfId="0" applyFont="1" applyFill="1" applyBorder="1" applyAlignment="1">
      <alignment vertical="center" wrapText="1"/>
    </xf>
    <xf numFmtId="0" fontId="15" fillId="3" borderId="147" xfId="0" applyFont="1" applyFill="1" applyBorder="1" applyAlignment="1">
      <alignment vertical="center" wrapText="1"/>
    </xf>
    <xf numFmtId="0" fontId="15" fillId="3" borderId="43" xfId="0" applyFont="1" applyFill="1" applyBorder="1" applyAlignment="1">
      <alignment vertical="center" wrapText="1"/>
    </xf>
    <xf numFmtId="0" fontId="15" fillId="3" borderId="4" xfId="0" applyFont="1" applyFill="1" applyBorder="1" applyAlignment="1">
      <alignment vertical="center" wrapText="1"/>
    </xf>
    <xf numFmtId="0" fontId="15" fillId="3" borderId="143" xfId="0" applyFont="1" applyFill="1" applyBorder="1" applyAlignment="1">
      <alignment vertical="center" wrapText="1"/>
    </xf>
    <xf numFmtId="188" fontId="12" fillId="0" borderId="156" xfId="1" applyNumberFormat="1" applyFont="1" applyFill="1" applyBorder="1" applyAlignment="1" applyProtection="1">
      <alignment vertical="center" shrinkToFit="1"/>
      <protection locked="0"/>
    </xf>
    <xf numFmtId="188" fontId="12" fillId="0" borderId="148" xfId="1" applyNumberFormat="1" applyFont="1" applyFill="1" applyBorder="1" applyAlignment="1" applyProtection="1">
      <alignment vertical="center" shrinkToFit="1"/>
      <protection locked="0"/>
    </xf>
    <xf numFmtId="0" fontId="15" fillId="3" borderId="50" xfId="0" applyFont="1" applyFill="1" applyBorder="1" applyAlignment="1">
      <alignment vertical="center" wrapText="1"/>
    </xf>
    <xf numFmtId="0" fontId="15" fillId="3" borderId="58" xfId="0" applyFont="1" applyFill="1" applyBorder="1" applyAlignment="1">
      <alignment vertical="center" wrapText="1"/>
    </xf>
    <xf numFmtId="0" fontId="15" fillId="3" borderId="38" xfId="0" applyFont="1" applyFill="1" applyBorder="1" applyAlignment="1">
      <alignment vertical="center" wrapText="1"/>
    </xf>
    <xf numFmtId="0" fontId="22" fillId="3" borderId="64" xfId="0" applyFont="1" applyFill="1" applyBorder="1" applyAlignment="1">
      <alignment horizontal="left" vertical="top" wrapText="1"/>
    </xf>
    <xf numFmtId="0" fontId="22" fillId="3" borderId="40" xfId="0" applyFont="1" applyFill="1" applyBorder="1" applyAlignment="1">
      <alignment horizontal="left" vertical="top" wrapText="1"/>
    </xf>
    <xf numFmtId="0" fontId="22" fillId="3" borderId="4" xfId="0" applyFont="1" applyFill="1" applyBorder="1" applyAlignment="1">
      <alignment vertical="center" wrapText="1"/>
    </xf>
    <xf numFmtId="0" fontId="22" fillId="3" borderId="13" xfId="0" applyFont="1" applyFill="1" applyBorder="1" applyAlignment="1">
      <alignment vertical="center"/>
    </xf>
    <xf numFmtId="0" fontId="22" fillId="3" borderId="142" xfId="0" applyFont="1" applyFill="1" applyBorder="1" applyAlignment="1">
      <alignment vertical="center"/>
    </xf>
    <xf numFmtId="0" fontId="15" fillId="3" borderId="42" xfId="0" applyFont="1" applyFill="1" applyBorder="1" applyAlignment="1">
      <alignment vertical="center" wrapText="1"/>
    </xf>
    <xf numFmtId="0" fontId="15" fillId="3" borderId="24" xfId="0" applyFont="1" applyFill="1" applyBorder="1" applyAlignment="1">
      <alignment vertical="center" wrapText="1"/>
    </xf>
    <xf numFmtId="0" fontId="15" fillId="3" borderId="21" xfId="0" applyFont="1" applyFill="1" applyBorder="1" applyAlignment="1">
      <alignment vertical="center" wrapText="1"/>
    </xf>
    <xf numFmtId="0" fontId="15" fillId="2" borderId="59" xfId="0" applyFont="1" applyFill="1" applyBorder="1" applyAlignment="1">
      <alignment horizontal="center" vertical="center"/>
    </xf>
    <xf numFmtId="0" fontId="15" fillId="2" borderId="10" xfId="0" applyFont="1" applyFill="1" applyBorder="1" applyAlignment="1">
      <alignment horizontal="center" vertical="center"/>
    </xf>
    <xf numFmtId="0" fontId="15" fillId="3" borderId="41" xfId="0" applyFont="1" applyFill="1" applyBorder="1" applyAlignment="1">
      <alignment vertical="center" wrapText="1"/>
    </xf>
    <xf numFmtId="0" fontId="15" fillId="3" borderId="16" xfId="0" applyFont="1" applyFill="1" applyBorder="1" applyAlignment="1">
      <alignment vertical="center" wrapText="1"/>
    </xf>
    <xf numFmtId="0" fontId="0" fillId="6" borderId="124" xfId="0" applyFill="1" applyBorder="1" applyAlignment="1">
      <alignment horizontal="center" vertical="center"/>
    </xf>
    <xf numFmtId="0" fontId="0" fillId="6" borderId="125" xfId="0" applyFill="1" applyBorder="1" applyAlignment="1">
      <alignment horizontal="center" vertical="center"/>
    </xf>
    <xf numFmtId="0" fontId="0" fillId="6" borderId="126" xfId="0" applyFill="1" applyBorder="1" applyAlignment="1">
      <alignment horizontal="center" vertical="center"/>
    </xf>
    <xf numFmtId="0" fontId="0" fillId="6" borderId="127" xfId="0" applyFill="1" applyBorder="1" applyAlignment="1">
      <alignment horizontal="center" vertical="center"/>
    </xf>
    <xf numFmtId="0" fontId="0" fillId="6" borderId="128" xfId="0" applyFill="1" applyBorder="1" applyAlignment="1">
      <alignment horizontal="center" vertical="center"/>
    </xf>
    <xf numFmtId="0" fontId="0" fillId="6" borderId="129" xfId="0" applyFill="1" applyBorder="1" applyAlignment="1">
      <alignment horizontal="center" vertical="center"/>
    </xf>
    <xf numFmtId="38" fontId="12" fillId="6" borderId="130" xfId="1" applyFont="1" applyFill="1" applyBorder="1" applyAlignment="1">
      <alignment horizontal="center" vertical="center" wrapText="1"/>
    </xf>
    <xf numFmtId="38" fontId="12" fillId="6" borderId="131" xfId="1" applyFont="1" applyFill="1" applyBorder="1" applyAlignment="1">
      <alignment horizontal="center" vertical="center" wrapText="1"/>
    </xf>
    <xf numFmtId="38" fontId="12" fillId="6" borderId="132" xfId="1" applyFont="1" applyFill="1" applyBorder="1" applyAlignment="1">
      <alignment horizontal="center" vertical="center" wrapText="1"/>
    </xf>
    <xf numFmtId="38" fontId="12" fillId="6" borderId="133" xfId="1" applyFont="1" applyFill="1" applyBorder="1" applyAlignment="1">
      <alignment horizontal="center" vertical="center" wrapText="1"/>
    </xf>
    <xf numFmtId="38" fontId="12" fillId="6" borderId="134" xfId="1" applyFont="1" applyFill="1" applyBorder="1" applyAlignment="1">
      <alignment horizontal="center" vertical="center" wrapText="1"/>
    </xf>
    <xf numFmtId="38" fontId="12" fillId="6" borderId="135" xfId="1" applyFont="1" applyFill="1" applyBorder="1" applyAlignment="1">
      <alignment horizontal="center" vertical="center" wrapText="1"/>
    </xf>
    <xf numFmtId="0" fontId="15" fillId="3" borderId="31" xfId="0" applyFont="1" applyFill="1" applyBorder="1" applyAlignment="1">
      <alignment vertical="center" textRotation="255"/>
    </xf>
    <xf numFmtId="0" fontId="15" fillId="3" borderId="32" xfId="0" applyFont="1" applyFill="1" applyBorder="1" applyAlignment="1">
      <alignment vertical="center" textRotation="255"/>
    </xf>
    <xf numFmtId="0" fontId="15" fillId="3" borderId="31" xfId="0" applyFont="1" applyFill="1" applyBorder="1" applyAlignment="1">
      <alignment vertical="center" shrinkToFit="1"/>
    </xf>
    <xf numFmtId="0" fontId="15" fillId="3" borderId="32" xfId="0" applyFont="1" applyFill="1" applyBorder="1" applyAlignment="1">
      <alignment vertical="center" shrinkToFit="1"/>
    </xf>
    <xf numFmtId="0" fontId="15" fillId="3" borderId="33" xfId="0" applyFont="1" applyFill="1" applyBorder="1" applyAlignment="1">
      <alignment vertical="center" shrinkToFit="1"/>
    </xf>
    <xf numFmtId="188" fontId="12" fillId="6" borderId="56" xfId="1" applyNumberFormat="1" applyFont="1" applyFill="1" applyBorder="1" applyAlignment="1" applyProtection="1">
      <alignment vertical="center" shrinkToFit="1"/>
      <protection hidden="1"/>
    </xf>
    <xf numFmtId="188" fontId="12" fillId="6" borderId="57" xfId="1" applyNumberFormat="1" applyFont="1" applyFill="1" applyBorder="1" applyAlignment="1" applyProtection="1">
      <alignment vertical="center" shrinkToFit="1"/>
      <protection hidden="1"/>
    </xf>
    <xf numFmtId="177" fontId="12" fillId="6" borderId="110" xfId="0" applyNumberFormat="1" applyFont="1" applyFill="1" applyBorder="1" applyAlignment="1">
      <alignment horizontal="center" vertical="center"/>
    </xf>
    <xf numFmtId="0" fontId="15" fillId="3" borderId="31" xfId="0" applyFont="1" applyFill="1" applyBorder="1" applyAlignment="1">
      <alignment horizontal="center" vertical="center" shrinkToFit="1"/>
    </xf>
    <xf numFmtId="0" fontId="15" fillId="3" borderId="32" xfId="0" applyFont="1" applyFill="1" applyBorder="1" applyAlignment="1">
      <alignment horizontal="center" vertical="center" shrinkToFit="1"/>
    </xf>
    <xf numFmtId="0" fontId="15" fillId="3" borderId="33" xfId="0" applyFont="1" applyFill="1" applyBorder="1" applyAlignment="1">
      <alignment horizontal="center" vertical="center" shrinkToFit="1"/>
    </xf>
    <xf numFmtId="0" fontId="15" fillId="3" borderId="74" xfId="0" applyFont="1" applyFill="1" applyBorder="1" applyAlignment="1">
      <alignment horizontal="left" vertical="top" wrapText="1"/>
    </xf>
    <xf numFmtId="0" fontId="15" fillId="3" borderId="30"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58"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38" xfId="0" applyFont="1" applyFill="1" applyBorder="1" applyAlignment="1">
      <alignment horizontal="left" vertical="top" wrapText="1"/>
    </xf>
    <xf numFmtId="0" fontId="15" fillId="3" borderId="29" xfId="0" applyFont="1" applyFill="1" applyBorder="1" applyAlignment="1">
      <alignment horizontal="left" vertical="top" wrapText="1"/>
    </xf>
    <xf numFmtId="0" fontId="15" fillId="3" borderId="36" xfId="0" applyFont="1" applyFill="1" applyBorder="1" applyAlignment="1">
      <alignment horizontal="left" vertical="top" wrapText="1"/>
    </xf>
    <xf numFmtId="191" fontId="24" fillId="0" borderId="50" xfId="0" applyNumberFormat="1" applyFont="1" applyBorder="1" applyAlignment="1" applyProtection="1">
      <alignment horizontal="left" vertical="top" wrapText="1"/>
      <protection locked="0"/>
    </xf>
    <xf numFmtId="191" fontId="24" fillId="0" borderId="47" xfId="0" applyNumberFormat="1" applyFont="1" applyBorder="1" applyAlignment="1" applyProtection="1">
      <alignment horizontal="left" vertical="top" wrapText="1"/>
      <protection locked="0"/>
    </xf>
    <xf numFmtId="191" fontId="24" fillId="0" borderId="49" xfId="0" applyNumberFormat="1" applyFont="1" applyBorder="1" applyAlignment="1" applyProtection="1">
      <alignment horizontal="left" vertical="top" wrapText="1"/>
      <protection locked="0"/>
    </xf>
    <xf numFmtId="191" fontId="24" fillId="0" borderId="58" xfId="0" applyNumberFormat="1" applyFont="1" applyBorder="1" applyAlignment="1" applyProtection="1">
      <alignment horizontal="left" vertical="top" wrapText="1"/>
      <protection locked="0"/>
    </xf>
    <xf numFmtId="191" fontId="24" fillId="0" borderId="0" xfId="0" applyNumberFormat="1" applyFont="1" applyBorder="1" applyAlignment="1" applyProtection="1">
      <alignment horizontal="left" vertical="top" wrapText="1"/>
      <protection locked="0"/>
    </xf>
    <xf numFmtId="191" fontId="24" fillId="0" borderId="48" xfId="0" applyNumberFormat="1" applyFont="1" applyBorder="1" applyAlignment="1" applyProtection="1">
      <alignment horizontal="left" vertical="top" wrapText="1"/>
      <protection locked="0"/>
    </xf>
    <xf numFmtId="191" fontId="24" fillId="0" borderId="38" xfId="0" applyNumberFormat="1" applyFont="1" applyBorder="1" applyAlignment="1" applyProtection="1">
      <alignment horizontal="left" vertical="top" wrapText="1"/>
      <protection locked="0"/>
    </xf>
    <xf numFmtId="191" fontId="24" fillId="0" borderId="29" xfId="0" applyNumberFormat="1" applyFont="1" applyBorder="1" applyAlignment="1" applyProtection="1">
      <alignment horizontal="left" vertical="top" wrapText="1"/>
      <protection locked="0"/>
    </xf>
    <xf numFmtId="191" fontId="24" fillId="0" borderId="39" xfId="0" applyNumberFormat="1" applyFont="1" applyBorder="1" applyAlignment="1" applyProtection="1">
      <alignment horizontal="left" vertical="top" wrapText="1"/>
      <protection locked="0"/>
    </xf>
    <xf numFmtId="0" fontId="25" fillId="3" borderId="38" xfId="0" applyFont="1" applyFill="1" applyBorder="1" applyAlignment="1" applyProtection="1">
      <alignment horizontal="left" vertical="top" shrinkToFit="1"/>
      <protection hidden="1"/>
    </xf>
    <xf numFmtId="0" fontId="25" fillId="3" borderId="29" xfId="0" applyFont="1" applyFill="1" applyBorder="1" applyAlignment="1" applyProtection="1">
      <alignment horizontal="left" vertical="top" shrinkToFit="1"/>
      <protection hidden="1"/>
    </xf>
    <xf numFmtId="0" fontId="25" fillId="3" borderId="39" xfId="0" applyFont="1" applyFill="1" applyBorder="1" applyAlignment="1" applyProtection="1">
      <alignment horizontal="left" vertical="top" shrinkToFit="1"/>
      <protection hidden="1"/>
    </xf>
    <xf numFmtId="0" fontId="24" fillId="3" borderId="50" xfId="0" applyFont="1" applyFill="1" applyBorder="1" applyAlignment="1" applyProtection="1">
      <alignment horizontal="left" wrapText="1"/>
      <protection hidden="1"/>
    </xf>
    <xf numFmtId="0" fontId="24" fillId="3" borderId="47" xfId="0" applyFont="1" applyFill="1" applyBorder="1" applyAlignment="1" applyProtection="1">
      <alignment horizontal="left" wrapText="1"/>
      <protection hidden="1"/>
    </xf>
    <xf numFmtId="0" fontId="24" fillId="3" borderId="49" xfId="0" applyFont="1" applyFill="1" applyBorder="1" applyAlignment="1" applyProtection="1">
      <alignment horizontal="left" wrapText="1"/>
      <protection hidden="1"/>
    </xf>
    <xf numFmtId="188" fontId="15" fillId="6" borderId="65" xfId="0" applyNumberFormat="1" applyFont="1" applyFill="1" applyBorder="1" applyAlignment="1" applyProtection="1">
      <alignment vertical="center"/>
      <protection hidden="1"/>
    </xf>
    <xf numFmtId="188" fontId="15" fillId="6" borderId="155" xfId="0" applyNumberFormat="1" applyFont="1" applyFill="1" applyBorder="1" applyAlignment="1" applyProtection="1">
      <alignment vertical="center"/>
      <protection hidden="1"/>
    </xf>
    <xf numFmtId="0" fontId="15" fillId="6" borderId="77" xfId="0" applyFont="1" applyFill="1" applyBorder="1" applyAlignment="1" applyProtection="1">
      <alignment vertical="center"/>
      <protection hidden="1"/>
    </xf>
    <xf numFmtId="0" fontId="25" fillId="0" borderId="41" xfId="0" applyFont="1" applyBorder="1" applyAlignment="1" applyProtection="1">
      <alignment vertical="center" wrapText="1"/>
      <protection locked="0"/>
    </xf>
    <xf numFmtId="0" fontId="25" fillId="0" borderId="13" xfId="0" applyFont="1" applyBorder="1" applyAlignment="1" applyProtection="1">
      <alignment vertical="center" wrapText="1"/>
      <protection locked="0"/>
    </xf>
    <xf numFmtId="0" fontId="25" fillId="3" borderId="31" xfId="0" applyFont="1" applyFill="1" applyBorder="1" applyAlignment="1" applyProtection="1">
      <alignment horizontal="center" vertical="center" textRotation="255"/>
      <protection hidden="1"/>
    </xf>
    <xf numFmtId="0" fontId="25" fillId="3" borderId="32" xfId="0" applyFont="1" applyFill="1" applyBorder="1" applyAlignment="1" applyProtection="1">
      <alignment horizontal="center" vertical="center" textRotation="255"/>
      <protection hidden="1"/>
    </xf>
    <xf numFmtId="0" fontId="25" fillId="3" borderId="33" xfId="0" applyFont="1" applyFill="1" applyBorder="1" applyAlignment="1" applyProtection="1">
      <alignment horizontal="center" vertical="center" textRotation="255"/>
      <protection hidden="1"/>
    </xf>
    <xf numFmtId="0" fontId="25" fillId="0" borderId="42" xfId="0" applyFont="1" applyBorder="1" applyAlignment="1" applyProtection="1">
      <alignment vertical="center" wrapText="1"/>
      <protection locked="0"/>
    </xf>
    <xf numFmtId="0" fontId="25" fillId="0" borderId="28" xfId="0" applyFont="1" applyBorder="1" applyAlignment="1" applyProtection="1">
      <alignment vertical="center" wrapText="1"/>
      <protection locked="0"/>
    </xf>
    <xf numFmtId="0" fontId="25" fillId="0" borderId="43" xfId="0" applyFont="1" applyBorder="1" applyAlignment="1" applyProtection="1">
      <alignment vertical="center" wrapText="1"/>
      <protection locked="0"/>
    </xf>
    <xf numFmtId="0" fontId="25" fillId="0" borderId="3" xfId="0" applyFont="1" applyBorder="1" applyAlignment="1" applyProtection="1">
      <alignment vertical="center" wrapText="1"/>
      <protection locked="0"/>
    </xf>
    <xf numFmtId="0" fontId="25" fillId="3" borderId="50" xfId="0" applyFont="1" applyFill="1" applyBorder="1" applyAlignment="1" applyProtection="1">
      <alignment horizontal="left" vertical="center" wrapText="1" shrinkToFit="1"/>
      <protection hidden="1"/>
    </xf>
    <xf numFmtId="0" fontId="25" fillId="3" borderId="47" xfId="0" applyFont="1" applyFill="1" applyBorder="1" applyAlignment="1" applyProtection="1">
      <alignment horizontal="left" vertical="center" wrapText="1" shrinkToFit="1"/>
      <protection hidden="1"/>
    </xf>
    <xf numFmtId="0" fontId="25" fillId="3" borderId="49" xfId="0" applyFont="1" applyFill="1" applyBorder="1" applyAlignment="1" applyProtection="1">
      <alignment horizontal="left" vertical="center" wrapText="1" shrinkToFit="1"/>
      <protection hidden="1"/>
    </xf>
    <xf numFmtId="0" fontId="25" fillId="3" borderId="58" xfId="0" applyFont="1" applyFill="1" applyBorder="1" applyAlignment="1" applyProtection="1">
      <alignment horizontal="left" vertical="center" wrapText="1" shrinkToFit="1"/>
      <protection hidden="1"/>
    </xf>
    <xf numFmtId="0" fontId="25" fillId="3" borderId="0" xfId="0" applyFont="1" applyFill="1" applyBorder="1" applyAlignment="1" applyProtection="1">
      <alignment horizontal="left" vertical="center" wrapText="1" shrinkToFit="1"/>
      <protection hidden="1"/>
    </xf>
    <xf numFmtId="0" fontId="25" fillId="3" borderId="48" xfId="0" applyFont="1" applyFill="1" applyBorder="1" applyAlignment="1" applyProtection="1">
      <alignment horizontal="left" vertical="center" wrapText="1" shrinkToFit="1"/>
      <protection hidden="1"/>
    </xf>
    <xf numFmtId="0" fontId="30" fillId="0" borderId="53" xfId="1" applyNumberFormat="1" applyFont="1" applyFill="1" applyBorder="1" applyAlignment="1" applyProtection="1">
      <alignment horizontal="left" vertical="center" wrapText="1" shrinkToFit="1"/>
      <protection locked="0"/>
    </xf>
    <xf numFmtId="0" fontId="30" fillId="0" borderId="45" xfId="1" applyNumberFormat="1" applyFont="1" applyFill="1" applyBorder="1" applyAlignment="1" applyProtection="1">
      <alignment horizontal="left" vertical="center" wrapText="1" shrinkToFit="1"/>
      <protection locked="0"/>
    </xf>
    <xf numFmtId="188" fontId="12" fillId="6" borderId="68" xfId="1" applyNumberFormat="1" applyFont="1" applyFill="1" applyBorder="1" applyAlignment="1" applyProtection="1">
      <alignment vertical="center" shrinkToFit="1"/>
      <protection hidden="1"/>
    </xf>
    <xf numFmtId="188" fontId="12" fillId="6" borderId="67" xfId="1" applyNumberFormat="1" applyFont="1" applyFill="1" applyBorder="1" applyAlignment="1" applyProtection="1">
      <alignment vertical="center" shrinkToFit="1"/>
    </xf>
    <xf numFmtId="188" fontId="12" fillId="6" borderId="66" xfId="1" applyNumberFormat="1" applyFont="1" applyFill="1" applyBorder="1" applyAlignment="1" applyProtection="1">
      <alignment vertical="center" shrinkToFit="1"/>
    </xf>
    <xf numFmtId="188" fontId="12" fillId="6" borderId="19" xfId="1" applyNumberFormat="1" applyFont="1" applyFill="1" applyBorder="1" applyAlignment="1" applyProtection="1">
      <alignment vertical="center" shrinkToFit="1"/>
    </xf>
    <xf numFmtId="0" fontId="16" fillId="6" borderId="5" xfId="0" applyFont="1" applyFill="1" applyBorder="1" applyAlignment="1">
      <alignment horizontal="center" vertical="center"/>
    </xf>
    <xf numFmtId="0" fontId="16" fillId="6" borderId="7" xfId="0" applyFont="1" applyFill="1" applyBorder="1" applyAlignment="1">
      <alignment horizontal="center" vertical="center"/>
    </xf>
    <xf numFmtId="188" fontId="12" fillId="0" borderId="121" xfId="1" applyNumberFormat="1" applyFont="1" applyFill="1" applyBorder="1" applyAlignment="1" applyProtection="1">
      <alignment vertical="center" shrinkToFit="1"/>
      <protection locked="0"/>
    </xf>
    <xf numFmtId="188" fontId="12" fillId="0" borderId="120" xfId="1" applyNumberFormat="1" applyFont="1" applyFill="1" applyBorder="1" applyAlignment="1" applyProtection="1">
      <alignment vertical="center" shrinkToFit="1"/>
      <protection locked="0"/>
    </xf>
    <xf numFmtId="38" fontId="15" fillId="6" borderId="86" xfId="1" applyFont="1" applyFill="1" applyBorder="1" applyAlignment="1">
      <alignment horizontal="center" vertical="center"/>
    </xf>
    <xf numFmtId="38" fontId="15" fillId="6" borderId="75" xfId="1" applyFont="1" applyFill="1" applyBorder="1" applyAlignment="1">
      <alignment horizontal="center" vertical="center"/>
    </xf>
    <xf numFmtId="0" fontId="14" fillId="3" borderId="50" xfId="0" applyFont="1" applyFill="1" applyBorder="1" applyAlignment="1" applyProtection="1">
      <alignment horizontal="left" vertical="center" wrapText="1"/>
      <protection hidden="1"/>
    </xf>
    <xf numFmtId="0" fontId="14" fillId="3" borderId="47" xfId="0" applyFont="1" applyFill="1" applyBorder="1" applyAlignment="1" applyProtection="1">
      <alignment horizontal="left" vertical="center" wrapText="1"/>
      <protection hidden="1"/>
    </xf>
    <xf numFmtId="0" fontId="14" fillId="3" borderId="49" xfId="0" applyFont="1" applyFill="1" applyBorder="1" applyAlignment="1" applyProtection="1">
      <alignment horizontal="left" vertical="center" wrapText="1"/>
      <protection hidden="1"/>
    </xf>
    <xf numFmtId="0" fontId="21" fillId="3" borderId="50" xfId="0" applyFont="1" applyFill="1" applyBorder="1" applyAlignment="1" applyProtection="1">
      <alignment horizontal="left" vertical="center" wrapText="1"/>
    </xf>
    <xf numFmtId="0" fontId="21" fillId="3" borderId="47" xfId="0" applyFont="1" applyFill="1" applyBorder="1" applyAlignment="1" applyProtection="1">
      <alignment horizontal="left" vertical="center" wrapText="1"/>
    </xf>
    <xf numFmtId="0" fontId="21" fillId="3" borderId="49" xfId="0" applyFont="1" applyFill="1" applyBorder="1" applyAlignment="1" applyProtection="1">
      <alignment horizontal="left" vertical="center" wrapText="1"/>
    </xf>
    <xf numFmtId="0" fontId="15" fillId="3" borderId="42" xfId="0" applyFont="1" applyFill="1" applyBorder="1" applyAlignment="1">
      <alignment vertical="center" shrinkToFit="1"/>
    </xf>
    <xf numFmtId="0" fontId="15" fillId="3" borderId="23" xfId="0" applyFont="1" applyFill="1" applyBorder="1" applyAlignment="1">
      <alignment vertical="center" shrinkToFit="1"/>
    </xf>
    <xf numFmtId="0" fontId="15" fillId="3" borderId="43" xfId="0" applyFont="1" applyFill="1" applyBorder="1" applyAlignment="1">
      <alignment vertical="center" shrinkToFit="1"/>
    </xf>
    <xf numFmtId="0" fontId="15" fillId="3" borderId="4" xfId="0" applyFont="1" applyFill="1" applyBorder="1" applyAlignment="1">
      <alignment vertical="center" shrinkToFit="1"/>
    </xf>
    <xf numFmtId="189" fontId="37" fillId="6" borderId="79" xfId="0" applyNumberFormat="1" applyFont="1" applyFill="1" applyBorder="1" applyAlignment="1">
      <alignment horizontal="center" vertical="center" wrapText="1"/>
    </xf>
    <xf numFmtId="189" fontId="37" fillId="6" borderId="80" xfId="0" applyNumberFormat="1" applyFont="1" applyFill="1" applyBorder="1" applyAlignment="1">
      <alignment horizontal="center" vertical="center" wrapText="1"/>
    </xf>
    <xf numFmtId="38" fontId="16" fillId="6" borderId="59" xfId="1" applyFont="1" applyFill="1" applyBorder="1" applyAlignment="1">
      <alignment horizontal="center" vertical="center" wrapText="1"/>
    </xf>
    <xf numFmtId="38" fontId="16" fillId="6" borderId="8" xfId="1" applyFont="1" applyFill="1" applyBorder="1" applyAlignment="1">
      <alignment horizontal="center" vertical="center" wrapText="1"/>
    </xf>
    <xf numFmtId="181" fontId="16" fillId="6" borderId="10" xfId="1" applyNumberFormat="1" applyFont="1" applyFill="1" applyBorder="1" applyAlignment="1" applyProtection="1">
      <alignment horizontal="left" vertical="center" wrapText="1" indent="1"/>
      <protection hidden="1"/>
    </xf>
    <xf numFmtId="181" fontId="16" fillId="6" borderId="59" xfId="1" applyNumberFormat="1" applyFont="1" applyFill="1" applyBorder="1" applyAlignment="1" applyProtection="1">
      <alignment horizontal="left" vertical="center" wrapText="1" indent="1"/>
      <protection hidden="1"/>
    </xf>
    <xf numFmtId="0" fontId="16" fillId="3" borderId="78"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5" fillId="3" borderId="47" xfId="0" applyFont="1" applyFill="1" applyBorder="1" applyAlignment="1">
      <alignment vertical="center" shrinkToFit="1"/>
    </xf>
    <xf numFmtId="0" fontId="15" fillId="3" borderId="0" xfId="0" applyFont="1" applyFill="1" applyBorder="1" applyAlignment="1">
      <alignment vertical="center" shrinkToFit="1"/>
    </xf>
    <xf numFmtId="0" fontId="15" fillId="3" borderId="29" xfId="0" applyFont="1" applyFill="1" applyBorder="1" applyAlignment="1">
      <alignment vertical="center" shrinkToFit="1"/>
    </xf>
    <xf numFmtId="0" fontId="15" fillId="6" borderId="127" xfId="0" applyFont="1" applyFill="1" applyBorder="1" applyAlignment="1">
      <alignment horizontal="center" vertical="center"/>
    </xf>
    <xf numFmtId="0" fontId="15" fillId="6" borderId="128" xfId="0" applyFont="1" applyFill="1" applyBorder="1" applyAlignment="1">
      <alignment horizontal="center" vertical="center"/>
    </xf>
    <xf numFmtId="0" fontId="15" fillId="6" borderId="129" xfId="0" applyFont="1" applyFill="1" applyBorder="1" applyAlignment="1">
      <alignment horizontal="center" vertical="center"/>
    </xf>
    <xf numFmtId="0" fontId="15" fillId="6" borderId="136" xfId="0" applyFont="1" applyFill="1" applyBorder="1" applyAlignment="1">
      <alignment horizontal="center" vertical="center"/>
    </xf>
    <xf numFmtId="0" fontId="15" fillId="6" borderId="137" xfId="0" applyFont="1" applyFill="1" applyBorder="1" applyAlignment="1">
      <alignment horizontal="center" vertical="center"/>
    </xf>
    <xf numFmtId="0" fontId="15" fillId="6" borderId="138" xfId="0" applyFont="1" applyFill="1" applyBorder="1" applyAlignment="1">
      <alignment horizontal="center" vertical="center"/>
    </xf>
    <xf numFmtId="0" fontId="25" fillId="2" borderId="8" xfId="0" applyFont="1" applyFill="1" applyBorder="1" applyAlignment="1" applyProtection="1">
      <alignment horizontal="center" vertical="center" wrapText="1"/>
    </xf>
    <xf numFmtId="0" fontId="25" fillId="2" borderId="9" xfId="0" applyFont="1" applyFill="1" applyBorder="1" applyAlignment="1" applyProtection="1">
      <alignment horizontal="center" vertical="center" wrapText="1"/>
    </xf>
    <xf numFmtId="0" fontId="25" fillId="2" borderId="63"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25" fillId="3" borderId="58" xfId="0" applyFont="1" applyFill="1" applyBorder="1" applyAlignment="1" applyProtection="1">
      <alignment horizontal="left" vertical="top" wrapText="1" shrinkToFit="1"/>
      <protection hidden="1"/>
    </xf>
    <xf numFmtId="0" fontId="25" fillId="3" borderId="0" xfId="0" applyFont="1" applyFill="1" applyBorder="1" applyAlignment="1" applyProtection="1">
      <alignment horizontal="left" vertical="top" wrapText="1" shrinkToFit="1"/>
      <protection hidden="1"/>
    </xf>
    <xf numFmtId="0" fontId="25" fillId="3" borderId="48" xfId="0" applyFont="1" applyFill="1" applyBorder="1" applyAlignment="1" applyProtection="1">
      <alignment horizontal="left" vertical="top" wrapText="1" shrinkToFit="1"/>
      <protection hidden="1"/>
    </xf>
    <xf numFmtId="0" fontId="25" fillId="2" borderId="8" xfId="0" applyFont="1" applyFill="1" applyBorder="1" applyAlignment="1" applyProtection="1">
      <alignment horizontal="center" vertical="center" wrapText="1"/>
      <protection hidden="1"/>
    </xf>
    <xf numFmtId="0" fontId="25" fillId="2" borderId="9" xfId="0" applyFont="1" applyFill="1" applyBorder="1" applyAlignment="1" applyProtection="1">
      <alignment horizontal="center" vertical="center" wrapText="1"/>
      <protection hidden="1"/>
    </xf>
    <xf numFmtId="0" fontId="25" fillId="2" borderId="10" xfId="0" applyFont="1" applyFill="1" applyBorder="1" applyAlignment="1" applyProtection="1">
      <alignment horizontal="center" vertical="center" wrapText="1"/>
      <protection hidden="1"/>
    </xf>
    <xf numFmtId="0" fontId="25" fillId="2" borderId="63" xfId="0" applyFont="1" applyFill="1" applyBorder="1" applyAlignment="1" applyProtection="1">
      <alignment horizontal="center" vertical="center" wrapText="1"/>
      <protection hidden="1"/>
    </xf>
    <xf numFmtId="0" fontId="25" fillId="2" borderId="10" xfId="0" applyFont="1" applyFill="1" applyBorder="1" applyAlignment="1" applyProtection="1">
      <alignment horizontal="center" vertical="center" wrapText="1"/>
    </xf>
    <xf numFmtId="0" fontId="12" fillId="0" borderId="13" xfId="0" applyFont="1" applyBorder="1" applyAlignment="1" applyProtection="1">
      <alignment horizontal="left" vertical="center"/>
    </xf>
    <xf numFmtId="0" fontId="12" fillId="0" borderId="34" xfId="0" applyFont="1" applyBorder="1" applyAlignment="1" applyProtection="1">
      <alignment horizontal="left" vertical="center"/>
    </xf>
    <xf numFmtId="0" fontId="15" fillId="0" borderId="31" xfId="0" applyFont="1" applyBorder="1" applyAlignment="1" applyProtection="1">
      <alignment horizontal="center" vertical="center" textRotation="255"/>
    </xf>
    <xf numFmtId="0" fontId="15" fillId="0" borderId="32" xfId="0" applyFont="1" applyBorder="1" applyAlignment="1" applyProtection="1">
      <alignment horizontal="center" vertical="center" textRotation="255"/>
    </xf>
    <xf numFmtId="0" fontId="15" fillId="0" borderId="33" xfId="0" applyFont="1" applyBorder="1" applyAlignment="1" applyProtection="1">
      <alignment horizontal="center" vertical="center" textRotation="255"/>
    </xf>
    <xf numFmtId="0" fontId="15" fillId="0" borderId="50" xfId="0" applyFont="1" applyBorder="1" applyAlignment="1" applyProtection="1">
      <alignment horizontal="center" vertical="center"/>
    </xf>
    <xf numFmtId="0" fontId="15" fillId="0" borderId="47" xfId="0" applyFont="1" applyBorder="1" applyAlignment="1" applyProtection="1">
      <alignment horizontal="center" vertical="center"/>
    </xf>
    <xf numFmtId="0" fontId="15" fillId="0" borderId="49" xfId="0" applyFont="1" applyBorder="1" applyAlignment="1" applyProtection="1">
      <alignment horizontal="center" vertical="center"/>
    </xf>
    <xf numFmtId="0" fontId="15" fillId="0" borderId="58"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48" xfId="0" applyFont="1" applyBorder="1" applyAlignment="1" applyProtection="1">
      <alignment horizontal="center" vertical="center"/>
    </xf>
    <xf numFmtId="0" fontId="15" fillId="0" borderId="38"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41" xfId="0" applyFont="1" applyBorder="1" applyAlignment="1" applyProtection="1">
      <alignment horizontal="left" vertical="center"/>
    </xf>
    <xf numFmtId="0" fontId="15" fillId="0" borderId="16" xfId="0" applyFont="1" applyBorder="1" applyAlignment="1" applyProtection="1">
      <alignment horizontal="left" vertical="center"/>
    </xf>
    <xf numFmtId="3" fontId="15" fillId="0" borderId="65" xfId="0" applyNumberFormat="1" applyFont="1" applyBorder="1" applyAlignment="1" applyProtection="1">
      <alignment horizontal="center" vertical="center"/>
    </xf>
    <xf numFmtId="0" fontId="15" fillId="0" borderId="155" xfId="0" applyFont="1" applyBorder="1" applyAlignment="1" applyProtection="1">
      <alignment horizontal="center" vertical="center"/>
    </xf>
    <xf numFmtId="0" fontId="15" fillId="0" borderId="77" xfId="0" applyFont="1" applyBorder="1" applyAlignment="1" applyProtection="1">
      <alignment horizontal="center" vertical="center"/>
    </xf>
    <xf numFmtId="0" fontId="15" fillId="0" borderId="43" xfId="0" applyFont="1" applyBorder="1" applyAlignment="1" applyProtection="1">
      <alignment horizontal="left" vertical="center" wrapText="1"/>
    </xf>
    <xf numFmtId="0" fontId="15" fillId="0" borderId="21" xfId="0" applyFont="1" applyBorder="1" applyAlignment="1" applyProtection="1">
      <alignment horizontal="left" vertical="center" wrapText="1"/>
    </xf>
    <xf numFmtId="0" fontId="1" fillId="0" borderId="8"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5" fillId="2" borderId="50"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31"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59" xfId="0" applyFont="1" applyFill="1" applyBorder="1" applyAlignment="1">
      <alignment horizontal="center" vertical="center" wrapText="1"/>
    </xf>
    <xf numFmtId="0" fontId="15" fillId="0" borderId="8" xfId="0" applyFont="1" applyBorder="1" applyAlignment="1" applyProtection="1">
      <alignment vertical="center" shrinkToFit="1"/>
      <protection locked="0"/>
    </xf>
    <xf numFmtId="0" fontId="15" fillId="0" borderId="10" xfId="0" applyFont="1" applyBorder="1" applyAlignment="1" applyProtection="1">
      <alignment vertical="center" shrinkToFit="1"/>
      <protection locked="0"/>
    </xf>
    <xf numFmtId="0" fontId="15" fillId="11" borderId="8" xfId="0" applyNumberFormat="1" applyFont="1" applyFill="1" applyBorder="1" applyAlignment="1" applyProtection="1">
      <alignment horizontal="center" vertical="center"/>
      <protection hidden="1"/>
    </xf>
    <xf numFmtId="0" fontId="15" fillId="11" borderId="10" xfId="0" applyNumberFormat="1" applyFont="1" applyFill="1" applyBorder="1" applyAlignment="1" applyProtection="1">
      <alignment horizontal="center" vertical="center"/>
      <protection hidden="1"/>
    </xf>
    <xf numFmtId="0" fontId="15" fillId="0" borderId="59" xfId="0" applyFont="1" applyBorder="1" applyAlignment="1" applyProtection="1">
      <alignment vertical="center" wrapText="1"/>
      <protection locked="0"/>
    </xf>
    <xf numFmtId="0" fontId="15" fillId="5" borderId="8" xfId="0" applyNumberFormat="1" applyFont="1" applyFill="1" applyBorder="1" applyAlignment="1" applyProtection="1">
      <alignment horizontal="center" vertical="center"/>
      <protection hidden="1"/>
    </xf>
    <xf numFmtId="0" fontId="15" fillId="5" borderId="10" xfId="0" applyNumberFormat="1" applyFont="1" applyFill="1" applyBorder="1" applyAlignment="1" applyProtection="1">
      <alignment horizontal="center" vertical="center"/>
      <protection hidden="1"/>
    </xf>
    <xf numFmtId="0" fontId="15" fillId="2" borderId="31"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4" fillId="0" borderId="4" xfId="0" applyFont="1" applyFill="1" applyBorder="1" applyAlignment="1" applyProtection="1">
      <alignment horizontal="left" vertical="center" wrapText="1" indent="1"/>
      <protection hidden="1"/>
    </xf>
    <xf numFmtId="0" fontId="14" fillId="0" borderId="4" xfId="0" applyFont="1" applyFill="1" applyBorder="1" applyAlignment="1" applyProtection="1">
      <alignment horizontal="left" vertical="center" indent="1"/>
      <protection hidden="1"/>
    </xf>
    <xf numFmtId="0" fontId="14" fillId="0" borderId="13" xfId="0" applyFont="1" applyFill="1" applyBorder="1" applyAlignment="1" applyProtection="1">
      <alignment horizontal="left" vertical="center" indent="1"/>
      <protection hidden="1"/>
    </xf>
    <xf numFmtId="0" fontId="14" fillId="0" borderId="13" xfId="0" applyFont="1" applyFill="1" applyBorder="1" applyAlignment="1" applyProtection="1">
      <alignment vertical="center"/>
      <protection hidden="1"/>
    </xf>
    <xf numFmtId="0" fontId="14" fillId="0" borderId="4" xfId="0" applyFont="1" applyFill="1" applyBorder="1" applyAlignment="1" applyProtection="1">
      <alignment vertical="center"/>
      <protection hidden="1"/>
    </xf>
    <xf numFmtId="0" fontId="14" fillId="0" borderId="47" xfId="0" applyFont="1" applyFill="1" applyBorder="1" applyAlignment="1" applyProtection="1">
      <alignment horizontal="left" vertical="center"/>
      <protection hidden="1"/>
    </xf>
    <xf numFmtId="0" fontId="14" fillId="0" borderId="14" xfId="0" applyFont="1" applyFill="1" applyBorder="1" applyAlignment="1" applyProtection="1">
      <alignment horizontal="left" vertical="center"/>
      <protection hidden="1"/>
    </xf>
    <xf numFmtId="0" fontId="14" fillId="0" borderId="30"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1"/>
      <protection hidden="1"/>
    </xf>
    <xf numFmtId="0" fontId="32" fillId="0" borderId="4" xfId="0" applyFont="1" applyFill="1" applyBorder="1" applyAlignment="1" applyProtection="1">
      <alignment horizontal="right" vertical="center" shrinkToFit="1"/>
      <protection locked="0"/>
    </xf>
    <xf numFmtId="0" fontId="32" fillId="0" borderId="23" xfId="0" applyFont="1" applyFill="1" applyBorder="1" applyAlignment="1" applyProtection="1">
      <alignment horizontal="right" vertical="center" shrinkToFit="1"/>
      <protection locked="0"/>
    </xf>
    <xf numFmtId="0" fontId="39" fillId="0" borderId="30" xfId="0" applyFont="1" applyFill="1" applyBorder="1" applyAlignment="1" applyProtection="1">
      <alignment horizontal="left" vertical="center"/>
      <protection hidden="1"/>
    </xf>
    <xf numFmtId="0" fontId="39" fillId="0" borderId="29" xfId="0" applyFont="1" applyFill="1" applyBorder="1" applyAlignment="1" applyProtection="1">
      <alignment horizontal="left" vertical="center"/>
      <protection hidden="1"/>
    </xf>
    <xf numFmtId="180" fontId="15" fillId="0" borderId="51" xfId="0" applyNumberFormat="1" applyFont="1" applyBorder="1" applyAlignment="1" applyProtection="1">
      <alignment horizontal="center" vertical="center" shrinkToFit="1"/>
      <protection hidden="1"/>
    </xf>
    <xf numFmtId="180" fontId="15" fillId="0" borderId="52" xfId="0" applyNumberFormat="1" applyFont="1" applyBorder="1" applyAlignment="1" applyProtection="1">
      <alignment horizontal="center" vertical="center" shrinkToFit="1"/>
      <protection hidden="1"/>
    </xf>
    <xf numFmtId="0" fontId="29" fillId="0" borderId="25" xfId="0" applyFont="1" applyFill="1" applyBorder="1" applyAlignment="1" applyProtection="1">
      <alignment horizontal="center" vertical="center"/>
      <protection hidden="1"/>
    </xf>
    <xf numFmtId="0" fontId="29" fillId="0" borderId="26" xfId="0" applyFont="1" applyFill="1" applyBorder="1" applyAlignment="1" applyProtection="1">
      <alignment horizontal="center" vertical="center"/>
      <protection hidden="1"/>
    </xf>
    <xf numFmtId="0" fontId="16" fillId="2" borderId="50"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39" xfId="0" applyFont="1" applyFill="1" applyBorder="1" applyAlignment="1">
      <alignment horizontal="center" vertical="center" wrapText="1"/>
    </xf>
    <xf numFmtId="180" fontId="15" fillId="0" borderId="40" xfId="0" applyNumberFormat="1" applyFont="1" applyBorder="1" applyAlignment="1" applyProtection="1">
      <alignment horizontal="center" vertical="center" shrinkToFit="1"/>
      <protection hidden="1"/>
    </xf>
    <xf numFmtId="180" fontId="15" fillId="0" borderId="19" xfId="0" applyNumberFormat="1" applyFont="1" applyBorder="1" applyAlignment="1" applyProtection="1">
      <alignment horizontal="center" vertical="center" shrinkToFit="1"/>
      <protection hidden="1"/>
    </xf>
    <xf numFmtId="180" fontId="15" fillId="0" borderId="92" xfId="0" applyNumberFormat="1" applyFont="1" applyBorder="1" applyAlignment="1" applyProtection="1">
      <alignment horizontal="center" vertical="center" shrinkToFit="1"/>
      <protection hidden="1"/>
    </xf>
    <xf numFmtId="180" fontId="15" fillId="0" borderId="94" xfId="0" applyNumberFormat="1" applyFont="1" applyBorder="1" applyAlignment="1" applyProtection="1">
      <alignment horizontal="center" vertical="center" shrinkToFit="1"/>
      <protection hidden="1"/>
    </xf>
    <xf numFmtId="180" fontId="15" fillId="0" borderId="20" xfId="0" applyNumberFormat="1" applyFont="1" applyBorder="1" applyAlignment="1" applyProtection="1">
      <alignment horizontal="center" vertical="center" shrinkToFit="1"/>
      <protection hidden="1"/>
    </xf>
    <xf numFmtId="180" fontId="15" fillId="0" borderId="1" xfId="0" applyNumberFormat="1" applyFont="1" applyBorder="1" applyAlignment="1" applyProtection="1">
      <alignment horizontal="center" vertical="center" shrinkToFit="1"/>
      <protection hidden="1"/>
    </xf>
    <xf numFmtId="0" fontId="30" fillId="0" borderId="9" xfId="0" applyFont="1" applyFill="1" applyBorder="1" applyAlignment="1" applyProtection="1">
      <alignment horizontal="right" vertical="top" shrinkToFit="1"/>
      <protection hidden="1"/>
    </xf>
    <xf numFmtId="0" fontId="36" fillId="0" borderId="0" xfId="0" applyFont="1" applyAlignment="1">
      <alignment vertical="center" wrapText="1"/>
    </xf>
    <xf numFmtId="0" fontId="57" fillId="9" borderId="47" xfId="0" applyFont="1" applyFill="1" applyBorder="1" applyAlignment="1">
      <alignment vertical="center"/>
    </xf>
    <xf numFmtId="0" fontId="57" fillId="9" borderId="49" xfId="0" applyFont="1" applyFill="1" applyBorder="1" applyAlignment="1">
      <alignment vertical="center"/>
    </xf>
    <xf numFmtId="0" fontId="57" fillId="9" borderId="50" xfId="0" applyFont="1" applyFill="1" applyBorder="1" applyAlignment="1">
      <alignment vertical="center"/>
    </xf>
    <xf numFmtId="0" fontId="55" fillId="7" borderId="29" xfId="0" applyFont="1" applyFill="1" applyBorder="1" applyAlignment="1">
      <alignment horizontal="left" vertical="center" indent="1" shrinkToFit="1"/>
    </xf>
    <xf numFmtId="0" fontId="55" fillId="7" borderId="39" xfId="0" applyFont="1" applyFill="1" applyBorder="1" applyAlignment="1">
      <alignment horizontal="left" vertical="center" indent="1" shrinkToFit="1"/>
    </xf>
    <xf numFmtId="0" fontId="55" fillId="7" borderId="0" xfId="0" applyFont="1" applyFill="1" applyBorder="1" applyAlignment="1">
      <alignment horizontal="left" vertical="center" indent="1" shrinkToFit="1"/>
    </xf>
    <xf numFmtId="0" fontId="55" fillId="7" borderId="48" xfId="0" applyFont="1" applyFill="1" applyBorder="1" applyAlignment="1">
      <alignment horizontal="left" vertical="center" indent="1" shrinkToFit="1"/>
    </xf>
    <xf numFmtId="0" fontId="55" fillId="7" borderId="38" xfId="0" applyFont="1" applyFill="1" applyBorder="1" applyAlignment="1">
      <alignment horizontal="left" vertical="center" indent="1" shrinkToFit="1"/>
    </xf>
    <xf numFmtId="0" fontId="55" fillId="7" borderId="58" xfId="0" applyFont="1" applyFill="1" applyBorder="1" applyAlignment="1">
      <alignment horizontal="left" vertical="center" indent="1" shrinkToFit="1"/>
    </xf>
    <xf numFmtId="0" fontId="46" fillId="0" borderId="29" xfId="0" applyFont="1" applyBorder="1" applyAlignment="1">
      <alignment horizontal="left" vertical="top" wrapText="1"/>
    </xf>
    <xf numFmtId="0" fontId="46" fillId="0" borderId="0" xfId="0" applyFont="1" applyBorder="1" applyAlignment="1">
      <alignment horizontal="left" vertical="top" wrapText="1"/>
    </xf>
  </cellXfs>
  <cellStyles count="3">
    <cellStyle name="桁区切り" xfId="1" builtinId="6"/>
    <cellStyle name="標準" xfId="0" builtinId="0"/>
    <cellStyle name="標準 2" xfId="2" xr:uid="{E62E697B-26EB-4F4A-BAC5-4BD829F0FDB9}"/>
  </cellStyles>
  <dxfs count="85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font>
      <fill>
        <patternFill>
          <bgColor rgb="FFFFFF99"/>
        </patternFill>
      </fill>
    </dxf>
    <dxf>
      <font>
        <b/>
        <i val="0"/>
        <color rgb="FFFF0000"/>
      </font>
      <fill>
        <patternFill>
          <bgColor rgb="FFFFFF99"/>
        </patternFill>
      </fill>
    </dxf>
    <dxf>
      <fill>
        <patternFill>
          <bgColor rgb="FF99CCFF"/>
        </patternFill>
      </fill>
    </dxf>
    <dxf>
      <font>
        <color theme="0"/>
      </font>
      <fill>
        <patternFill patternType="solid">
          <bgColor rgb="FF3333FF"/>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color rgb="FFFF0000"/>
      </font>
      <fill>
        <patternFill>
          <bgColor rgb="FFFFFF99"/>
        </patternFill>
      </fill>
    </dxf>
    <dxf>
      <font>
        <b/>
        <i val="0"/>
      </font>
      <fill>
        <patternFill>
          <bgColor rgb="FFFFFF99"/>
        </patternFill>
      </fill>
    </dxf>
    <dxf>
      <fill>
        <patternFill>
          <bgColor rgb="FF99CCFF"/>
        </patternFill>
      </fill>
    </dxf>
    <dxf>
      <font>
        <b/>
        <i val="0"/>
        <color rgb="FFFF0000"/>
      </font>
    </dxf>
    <dxf>
      <font>
        <strike/>
        <u val="none"/>
      </font>
    </dxf>
    <dxf>
      <font>
        <b/>
        <i val="0"/>
        <color rgb="FFFF0000"/>
      </font>
      <fill>
        <patternFill>
          <bgColor rgb="FFFFFF99"/>
        </patternFill>
      </fill>
    </dxf>
    <dxf>
      <fill>
        <patternFill>
          <bgColor rgb="FFFFFF99"/>
        </patternFill>
      </fill>
    </dxf>
    <dxf>
      <fill>
        <patternFill>
          <bgColor rgb="FFFFFF99"/>
        </patternFill>
      </fill>
    </dxf>
    <dxf>
      <font>
        <b/>
        <i/>
        <color rgb="FFFF0000"/>
      </font>
      <fill>
        <patternFill>
          <bgColor theme="5" tint="0.5999633777886288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val="0"/>
        <strike val="0"/>
        <color auto="1"/>
      </font>
      <fill>
        <patternFill>
          <bgColor rgb="FFFFFF99"/>
        </patternFill>
      </fill>
    </dxf>
    <dxf>
      <fill>
        <patternFill>
          <bgColor rgb="FFFFFF99"/>
        </patternFill>
      </fill>
    </dxf>
    <dxf>
      <fill>
        <patternFill>
          <bgColor rgb="FFFFFF99"/>
        </patternFill>
      </fill>
    </dxf>
    <dxf>
      <fill>
        <patternFill>
          <bgColor rgb="FFFFFF99"/>
        </patternFill>
      </fill>
    </dxf>
    <dxf>
      <font>
        <color theme="0" tint="-0.499984740745262"/>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ill>
        <patternFill>
          <bgColor rgb="FFFFFF99"/>
        </patternFill>
      </fill>
    </dxf>
    <dxf>
      <fill>
        <patternFill>
          <bgColor rgb="FFFFFF99"/>
        </patternFill>
      </fill>
    </dxf>
    <dxf>
      <font>
        <color theme="0" tint="-0.499984740745262"/>
      </font>
      <fill>
        <patternFill patternType="solid">
          <bgColor rgb="FFFFFF99"/>
        </patternFill>
      </fill>
    </dxf>
    <dxf>
      <fill>
        <patternFill>
          <bgColor rgb="FFFFFF99"/>
        </patternFill>
      </fill>
    </dxf>
    <dxf>
      <fill>
        <patternFill>
          <bgColor rgb="FFFFFF99"/>
        </patternFill>
      </fill>
    </dxf>
    <dxf>
      <font>
        <b/>
        <i/>
      </font>
      <fill>
        <patternFill patternType="solid">
          <bgColor theme="5" tint="0.79998168889431442"/>
        </patternFill>
      </fill>
    </dxf>
    <dxf>
      <fill>
        <patternFill patternType="solid">
          <bgColor theme="0" tint="-4.9989318521683403E-2"/>
        </patternFill>
      </fill>
    </dxf>
    <dxf>
      <font>
        <color theme="0" tint="-0.499984740745262"/>
      </font>
      <fill>
        <patternFill>
          <bgColor rgb="FFFFFF99"/>
        </patternFill>
      </fill>
    </dxf>
    <dxf>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color theme="0"/>
      </font>
    </dxf>
    <dxf>
      <font>
        <color theme="1" tint="0.499984740745262"/>
      </font>
      <fill>
        <patternFill>
          <bgColor rgb="FFFFFF99"/>
        </patternFill>
      </fill>
    </dxf>
    <dxf>
      <font>
        <b/>
        <i val="0"/>
        <color auto="1"/>
      </font>
      <fill>
        <patternFill>
          <bgColor rgb="FFFFFF99"/>
        </patternFill>
      </fill>
    </dxf>
    <dxf>
      <font>
        <b/>
        <i val="0"/>
        <color auto="1"/>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ont>
        <b val="0"/>
        <i val="0"/>
      </font>
      <fill>
        <patternFill>
          <bgColor theme="0" tint="-0.24994659260841701"/>
        </patternFill>
      </fill>
    </dxf>
    <dxf>
      <fill>
        <patternFill>
          <bgColor rgb="FFFFFF99"/>
        </patternFill>
      </fill>
    </dxf>
    <dxf>
      <fill>
        <patternFill>
          <bgColor rgb="FFFFFF99"/>
        </patternFill>
      </fill>
    </dxf>
    <dxf>
      <font>
        <color rgb="FFFF0000"/>
      </font>
      <fill>
        <patternFill>
          <bgColor rgb="FFCCECFF"/>
        </patternFill>
      </fill>
    </dxf>
    <dxf>
      <fill>
        <patternFill>
          <bgColor theme="0" tint="-0.24994659260841701"/>
        </patternFill>
      </fill>
    </dxf>
    <dxf>
      <font>
        <b/>
        <i val="0"/>
        <color auto="1"/>
      </font>
      <fill>
        <patternFill>
          <bgColor rgb="FFFFFF99"/>
        </patternFill>
      </fill>
    </dxf>
    <dxf>
      <font>
        <b/>
        <i val="0"/>
      </font>
      <fill>
        <patternFill patternType="none">
          <bgColor auto="1"/>
        </patternFill>
      </fill>
    </dxf>
    <dxf>
      <font>
        <b/>
        <i val="0"/>
      </font>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24994659260841701"/>
        </patternFill>
      </fill>
    </dxf>
    <dxf>
      <fill>
        <patternFill>
          <bgColor rgb="FFFFFF99"/>
        </patternFill>
      </fill>
    </dxf>
    <dxf>
      <fill>
        <patternFill>
          <bgColor theme="0" tint="-0.24994659260841701"/>
        </patternFill>
      </fill>
    </dxf>
    <dxf>
      <font>
        <color theme="1" tint="0.499984740745262"/>
      </font>
      <fill>
        <patternFill>
          <bgColor rgb="FFFFFF99"/>
        </patternFill>
      </fill>
    </dxf>
    <dxf>
      <font>
        <color theme="0" tint="-0.24994659260841701"/>
      </font>
      <fill>
        <patternFill>
          <bgColor theme="0" tint="-0.24994659260841701"/>
        </patternFill>
      </fill>
    </dxf>
    <dxf>
      <font>
        <color theme="0"/>
      </font>
    </dxf>
    <dxf>
      <fill>
        <patternFill>
          <bgColor rgb="FFFFFF99"/>
        </patternFill>
      </fill>
    </dxf>
    <dxf>
      <fill>
        <patternFill>
          <bgColor theme="0" tint="-0.24994659260841701"/>
        </patternFill>
      </fill>
    </dxf>
    <dxf>
      <font>
        <color rgb="FFFF0000"/>
      </font>
      <fill>
        <patternFill>
          <bgColor rgb="FFFFFF00"/>
        </patternFill>
      </fill>
    </dxf>
    <dxf>
      <font>
        <b/>
        <i val="0"/>
        <color auto="1"/>
      </font>
      <fill>
        <patternFill>
          <bgColor rgb="FFFFFF99"/>
        </patternFill>
      </fill>
    </dxf>
    <dxf>
      <font>
        <color rgb="FFFF0000"/>
      </font>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strike val="0"/>
        <color auto="1"/>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color theme="1" tint="0.499984740745262"/>
      </font>
      <fill>
        <patternFill>
          <bgColor rgb="FFFFFF99"/>
        </patternFill>
      </fill>
    </dxf>
    <dxf>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ill>
        <patternFill>
          <bgColor rgb="FFFFFF99"/>
        </patternFill>
      </fill>
    </dxf>
    <dxf>
      <fill>
        <patternFill>
          <bgColor rgb="FFFFFF99"/>
        </patternFill>
      </fill>
    </dxf>
    <dxf>
      <font>
        <b/>
        <i val="0"/>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rgb="FFFF0000"/>
      </font>
      <fill>
        <patternFill>
          <bgColor rgb="FFFFFF00"/>
        </patternFill>
      </fill>
    </dxf>
    <dxf>
      <font>
        <color theme="1" tint="0.499984740745262"/>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auto="1"/>
      </font>
      <fill>
        <patternFill>
          <bgColor rgb="FFFFFF99"/>
        </patternFill>
      </fill>
    </dxf>
    <dxf>
      <fill>
        <patternFill patternType="solid">
          <fgColor auto="1"/>
          <bgColor rgb="FFFFFF99"/>
        </patternFill>
      </fill>
    </dxf>
  </dxfs>
  <tableStyles count="0" defaultTableStyle="TableStyleMedium2" defaultPivotStyle="PivotStyleLight16"/>
  <colors>
    <mruColors>
      <color rgb="FFFFFF99"/>
      <color rgb="FFDDF2FF"/>
      <color rgb="FFFFFFFF"/>
      <color rgb="FFFFFFCC"/>
      <color rgb="FFCCECFF"/>
      <color rgb="FFFF3300"/>
      <color rgb="FF4472C4"/>
      <color rgb="FFFFCC99"/>
      <color rgb="FF99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hyperlink" Target="#'8)&#25307;&#12408;&#12356;&#32773;&#12522;&#12473;&#12488;'!A60"/><Relationship Id="rId2" Type="http://schemas.openxmlformats.org/officeDocument/2006/relationships/hyperlink" Target="#'8)&#25307;&#12408;&#12356;&#32773;&#12522;&#12473;&#12488;'!A4"/><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7</xdr:col>
      <xdr:colOff>123821</xdr:colOff>
      <xdr:row>5</xdr:row>
      <xdr:rowOff>123825</xdr:rowOff>
    </xdr:from>
    <xdr:to>
      <xdr:col>10</xdr:col>
      <xdr:colOff>1514475</xdr:colOff>
      <xdr:row>7</xdr:row>
      <xdr:rowOff>190500</xdr:rowOff>
    </xdr:to>
    <xdr:sp macro="" textlink="">
      <xdr:nvSpPr>
        <xdr:cNvPr id="3" name="四角形: 角を丸くする 2">
          <a:extLst>
            <a:ext uri="{FF2B5EF4-FFF2-40B4-BE49-F238E27FC236}">
              <a16:creationId xmlns:a16="http://schemas.microsoft.com/office/drawing/2014/main" id="{5991E8C0-F492-45A4-9043-822ACF5DE6E4}"/>
            </a:ext>
          </a:extLst>
        </xdr:cNvPr>
        <xdr:cNvSpPr/>
      </xdr:nvSpPr>
      <xdr:spPr>
        <a:xfrm>
          <a:off x="7210421" y="1504950"/>
          <a:ext cx="4743454" cy="904875"/>
        </a:xfrm>
        <a:prstGeom prst="roundRect">
          <a:avLst>
            <a:gd name="adj" fmla="val 13498"/>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r>
            <a:rPr lang="ja-JP" altLang="en-US" sz="1000">
              <a:solidFill>
                <a:schemeClr val="lt1"/>
              </a:solidFill>
              <a:effectLst/>
              <a:latin typeface="Meiryo UI" panose="020B0604030504040204" pitchFamily="50" charset="-128"/>
              <a:ea typeface="Meiryo UI" panose="020B0604030504040204" pitchFamily="50" charset="-128"/>
              <a:cs typeface="+mn-cs"/>
            </a:rPr>
            <a:t>オンライン交流の実施の有無を選択してください。</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a:p>
          <a:r>
            <a:rPr lang="ja-JP" altLang="en-US" sz="1000">
              <a:solidFill>
                <a:schemeClr val="lt1"/>
              </a:solidFill>
              <a:effectLst/>
              <a:latin typeface="Meiryo UI" panose="020B0604030504040204" pitchFamily="50" charset="-128"/>
              <a:ea typeface="Meiryo UI" panose="020B0604030504040204" pitchFamily="50" charset="-128"/>
              <a:cs typeface="+mn-cs"/>
            </a:rPr>
            <a:t>実施する場合は、契約書における発効日、各報告書の提出期限に関わるため、</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a:p>
          <a:r>
            <a:rPr lang="ja-JP" altLang="en-US" sz="1000">
              <a:solidFill>
                <a:schemeClr val="lt1"/>
              </a:solidFill>
              <a:effectLst/>
              <a:latin typeface="Meiryo UI" panose="020B0604030504040204" pitchFamily="50" charset="-128"/>
              <a:ea typeface="Meiryo UI" panose="020B0604030504040204" pitchFamily="50" charset="-128"/>
              <a:cs typeface="+mn-cs"/>
            </a:rPr>
            <a:t>オンライン交流の開始日と終了日の日付を明確に記載してください。</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6</xdr:col>
      <xdr:colOff>1009650</xdr:colOff>
      <xdr:row>7</xdr:row>
      <xdr:rowOff>38100</xdr:rowOff>
    </xdr:from>
    <xdr:to>
      <xdr:col>8</xdr:col>
      <xdr:colOff>28576</xdr:colOff>
      <xdr:row>8</xdr:row>
      <xdr:rowOff>95250</xdr:rowOff>
    </xdr:to>
    <xdr:cxnSp macro="">
      <xdr:nvCxnSpPr>
        <xdr:cNvPr id="4" name="直線矢印コネクタ 3">
          <a:extLst>
            <a:ext uri="{FF2B5EF4-FFF2-40B4-BE49-F238E27FC236}">
              <a16:creationId xmlns:a16="http://schemas.microsoft.com/office/drawing/2014/main" id="{FA049B04-7A1F-4FAF-BBC1-A7D1724B7636}"/>
            </a:ext>
          </a:extLst>
        </xdr:cNvPr>
        <xdr:cNvCxnSpPr/>
      </xdr:nvCxnSpPr>
      <xdr:spPr>
        <a:xfrm flipH="1">
          <a:off x="6657975" y="2257425"/>
          <a:ext cx="695326" cy="476250"/>
        </a:xfrm>
        <a:prstGeom prst="straightConnector1">
          <a:avLst/>
        </a:prstGeom>
        <a:ln w="25400">
          <a:tailEnd type="stealth" w="lg" len="lg"/>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1</xdr:col>
      <xdr:colOff>228600</xdr:colOff>
      <xdr:row>0</xdr:row>
      <xdr:rowOff>19050</xdr:rowOff>
    </xdr:from>
    <xdr:to>
      <xdr:col>1</xdr:col>
      <xdr:colOff>517535</xdr:colOff>
      <xdr:row>0</xdr:row>
      <xdr:rowOff>134620</xdr:rowOff>
    </xdr:to>
    <xdr:pic>
      <xdr:nvPicPr>
        <xdr:cNvPr id="6" name="図 5">
          <a:extLst>
            <a:ext uri="{FF2B5EF4-FFF2-40B4-BE49-F238E27FC236}">
              <a16:creationId xmlns:a16="http://schemas.microsoft.com/office/drawing/2014/main" id="{20FA568A-7BE2-477E-ACFC-2B8C1572F6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8325" y="19050"/>
          <a:ext cx="287665" cy="114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0</xdr:rowOff>
    </xdr:from>
    <xdr:to>
      <xdr:col>1</xdr:col>
      <xdr:colOff>403275</xdr:colOff>
      <xdr:row>0</xdr:row>
      <xdr:rowOff>42912</xdr:rowOff>
    </xdr:to>
    <xdr:pic>
      <xdr:nvPicPr>
        <xdr:cNvPr id="4" name="図 3">
          <a:extLst>
            <a:ext uri="{FF2B5EF4-FFF2-40B4-BE49-F238E27FC236}">
              <a16:creationId xmlns:a16="http://schemas.microsoft.com/office/drawing/2014/main" id="{BC019897-116A-4CDD-ACAC-2FBA3AA83E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5450" y="0"/>
          <a:ext cx="108000" cy="429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95250</xdr:colOff>
      <xdr:row>46</xdr:row>
      <xdr:rowOff>28576</xdr:rowOff>
    </xdr:from>
    <xdr:to>
      <xdr:col>10</xdr:col>
      <xdr:colOff>676275</xdr:colOff>
      <xdr:row>52</xdr:row>
      <xdr:rowOff>200026</xdr:rowOff>
    </xdr:to>
    <xdr:sp macro="" textlink="">
      <xdr:nvSpPr>
        <xdr:cNvPr id="4" name="四角形: 角を丸くする 3">
          <a:extLst>
            <a:ext uri="{FF2B5EF4-FFF2-40B4-BE49-F238E27FC236}">
              <a16:creationId xmlns:a16="http://schemas.microsoft.com/office/drawing/2014/main" id="{72241434-43BE-4CC6-AFD3-268AAEE06E11}"/>
            </a:ext>
          </a:extLst>
        </xdr:cNvPr>
        <xdr:cNvSpPr/>
      </xdr:nvSpPr>
      <xdr:spPr>
        <a:xfrm>
          <a:off x="7677150" y="11191876"/>
          <a:ext cx="2867025" cy="1314450"/>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ysClr val="windowText" lastClr="000000"/>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印刷範囲の初期設定は送出し機関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4</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送出し機関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LocksWithSheet="0" fPrintsWithSheet="0"/>
  </xdr:twoCellAnchor>
  <xdr:twoCellAnchor editAs="oneCell">
    <xdr:from>
      <xdr:col>1</xdr:col>
      <xdr:colOff>352425</xdr:colOff>
      <xdr:row>0</xdr:row>
      <xdr:rowOff>47625</xdr:rowOff>
    </xdr:from>
    <xdr:to>
      <xdr:col>1</xdr:col>
      <xdr:colOff>533632</xdr:colOff>
      <xdr:row>0</xdr:row>
      <xdr:rowOff>119625</xdr:rowOff>
    </xdr:to>
    <xdr:pic>
      <xdr:nvPicPr>
        <xdr:cNvPr id="3" name="図 2">
          <a:extLst>
            <a:ext uri="{FF2B5EF4-FFF2-40B4-BE49-F238E27FC236}">
              <a16:creationId xmlns:a16="http://schemas.microsoft.com/office/drawing/2014/main" id="{093FAFCA-6F8A-4C19-ABE4-7CA8E4A20F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47625"/>
          <a:ext cx="181207" cy="7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66676</xdr:colOff>
      <xdr:row>3</xdr:row>
      <xdr:rowOff>161925</xdr:rowOff>
    </xdr:from>
    <xdr:to>
      <xdr:col>16</xdr:col>
      <xdr:colOff>419100</xdr:colOff>
      <xdr:row>9</xdr:row>
      <xdr:rowOff>133350</xdr:rowOff>
    </xdr:to>
    <xdr:sp macro="" textlink="">
      <xdr:nvSpPr>
        <xdr:cNvPr id="2" name="四角形: 角を丸くする 1">
          <a:extLst>
            <a:ext uri="{FF2B5EF4-FFF2-40B4-BE49-F238E27FC236}">
              <a16:creationId xmlns:a16="http://schemas.microsoft.com/office/drawing/2014/main" id="{503F1A68-91D6-44B8-BF84-BF77411CE39C}"/>
            </a:ext>
          </a:extLst>
        </xdr:cNvPr>
        <xdr:cNvSpPr/>
      </xdr:nvSpPr>
      <xdr:spPr>
        <a:xfrm>
          <a:off x="7762876" y="800100"/>
          <a:ext cx="3400424" cy="1019175"/>
        </a:xfrm>
        <a:prstGeom prst="roundRect">
          <a:avLst>
            <a:gd name="adj" fmla="val 38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a:latin typeface="Meiryo UI" panose="020B0604030504040204" pitchFamily="50" charset="-128"/>
              <a:ea typeface="Meiryo UI" panose="020B0604030504040204" pitchFamily="50" charset="-128"/>
            </a:rPr>
            <a:t>　「送出し国」</a:t>
          </a:r>
          <a:r>
            <a:rPr kumimoji="1" lang="ja-JP" altLang="en-US" sz="1000" baseline="0">
              <a:latin typeface="Meiryo UI" panose="020B0604030504040204" pitchFamily="50" charset="-128"/>
              <a:ea typeface="Meiryo UI" panose="020B0604030504040204" pitchFamily="50" charset="-128"/>
            </a:rPr>
            <a:t> </a:t>
          </a:r>
          <a:r>
            <a:rPr kumimoji="1" lang="ja-JP" altLang="en-US" sz="1000">
              <a:latin typeface="Meiryo UI" panose="020B0604030504040204" pitchFamily="50" charset="-128"/>
              <a:ea typeface="Meiryo UI" panose="020B0604030504040204" pitchFamily="50" charset="-128"/>
            </a:rPr>
            <a:t>「送出し機関名」は</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自動入力、「合計」は自動計算されるので、</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送出し機関別、属性別の招へい者の</a:t>
          </a:r>
          <a:r>
            <a:rPr kumimoji="1" lang="ja-JP" altLang="en-US" sz="1000" b="1" u="sng">
              <a:solidFill>
                <a:schemeClr val="bg1"/>
              </a:solidFill>
              <a:latin typeface="Meiryo UI" panose="020B0604030504040204" pitchFamily="50" charset="-128"/>
              <a:ea typeface="Meiryo UI" panose="020B0604030504040204" pitchFamily="50" charset="-128"/>
            </a:rPr>
            <a:t>人数</a:t>
          </a:r>
          <a:r>
            <a:rPr kumimoji="1" lang="ja-JP" altLang="en-US" sz="1000" b="0" u="none">
              <a:solidFill>
                <a:schemeClr val="bg1"/>
              </a:solidFill>
              <a:latin typeface="Meiryo UI" panose="020B0604030504040204" pitchFamily="50" charset="-128"/>
              <a:ea typeface="Meiryo UI" panose="020B0604030504040204" pitchFamily="50" charset="-128"/>
            </a:rPr>
            <a:t>を</a:t>
          </a:r>
          <a:r>
            <a:rPr kumimoji="1" lang="ja-JP" altLang="en-US" sz="1000" b="0" u="none">
              <a:latin typeface="Meiryo UI" panose="020B0604030504040204" pitchFamily="50" charset="-128"/>
              <a:ea typeface="Meiryo UI" panose="020B0604030504040204" pitchFamily="50" charset="-128"/>
            </a:rPr>
            <a:t>入</a:t>
          </a:r>
          <a:r>
            <a:rPr kumimoji="1" lang="ja-JP" altLang="en-US" sz="1000">
              <a:latin typeface="Meiryo UI" panose="020B0604030504040204" pitchFamily="50" charset="-128"/>
              <a:ea typeface="Meiryo UI" panose="020B0604030504040204" pitchFamily="50" charset="-128"/>
            </a:rPr>
            <a:t>力してください。</a:t>
          </a:r>
          <a:endParaRPr kumimoji="1" lang="ja-JP" altLang="en-US" sz="1000"/>
        </a:p>
      </xdr:txBody>
    </xdr:sp>
    <xdr:clientData fPrintsWithSheet="0"/>
  </xdr:twoCellAnchor>
  <xdr:twoCellAnchor editAs="oneCell">
    <xdr:from>
      <xdr:col>1</xdr:col>
      <xdr:colOff>95250</xdr:colOff>
      <xdr:row>0</xdr:row>
      <xdr:rowOff>66675</xdr:rowOff>
    </xdr:from>
    <xdr:to>
      <xdr:col>1</xdr:col>
      <xdr:colOff>281532</xdr:colOff>
      <xdr:row>0</xdr:row>
      <xdr:rowOff>139945</xdr:rowOff>
    </xdr:to>
    <xdr:pic>
      <xdr:nvPicPr>
        <xdr:cNvPr id="5" name="図 4">
          <a:extLst>
            <a:ext uri="{FF2B5EF4-FFF2-40B4-BE49-F238E27FC236}">
              <a16:creationId xmlns:a16="http://schemas.microsoft.com/office/drawing/2014/main" id="{4661961F-EBE2-4E43-8F56-A54F876472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66675"/>
          <a:ext cx="181202" cy="7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221055</xdr:colOff>
      <xdr:row>0</xdr:row>
      <xdr:rowOff>45267</xdr:rowOff>
    </xdr:from>
    <xdr:to>
      <xdr:col>1</xdr:col>
      <xdr:colOff>500301</xdr:colOff>
      <xdr:row>0</xdr:row>
      <xdr:rowOff>144561</xdr:rowOff>
    </xdr:to>
    <xdr:pic>
      <xdr:nvPicPr>
        <xdr:cNvPr id="4" name="図 3">
          <a:extLst>
            <a:ext uri="{FF2B5EF4-FFF2-40B4-BE49-F238E27FC236}">
              <a16:creationId xmlns:a16="http://schemas.microsoft.com/office/drawing/2014/main" id="{1B33EA37-78D7-43BD-BA6D-788E7697F7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8540" y="45267"/>
          <a:ext cx="279246" cy="992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133351</xdr:colOff>
      <xdr:row>26</xdr:row>
      <xdr:rowOff>9524</xdr:rowOff>
    </xdr:from>
    <xdr:to>
      <xdr:col>8</xdr:col>
      <xdr:colOff>295275</xdr:colOff>
      <xdr:row>28</xdr:row>
      <xdr:rowOff>381000</xdr:rowOff>
    </xdr:to>
    <xdr:sp macro="" textlink="">
      <xdr:nvSpPr>
        <xdr:cNvPr id="2" name="四角形: 角を丸くする 1">
          <a:extLst>
            <a:ext uri="{FF2B5EF4-FFF2-40B4-BE49-F238E27FC236}">
              <a16:creationId xmlns:a16="http://schemas.microsoft.com/office/drawing/2014/main" id="{454C82E5-DE3D-42AD-922D-AACAE13A5B99}"/>
            </a:ext>
          </a:extLst>
        </xdr:cNvPr>
        <xdr:cNvSpPr/>
      </xdr:nvSpPr>
      <xdr:spPr>
        <a:xfrm>
          <a:off x="7734301" y="11182349"/>
          <a:ext cx="2219324" cy="1362076"/>
        </a:xfrm>
        <a:prstGeom prst="roundRect">
          <a:avLst>
            <a:gd name="adj" fmla="val 55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10</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日目</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11</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日目以降に記入する場合は、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gn="l">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PrintsWithSheet="0"/>
  </xdr:twoCellAnchor>
  <xdr:twoCellAnchor editAs="oneCell">
    <xdr:from>
      <xdr:col>1</xdr:col>
      <xdr:colOff>141605</xdr:colOff>
      <xdr:row>0</xdr:row>
      <xdr:rowOff>60960</xdr:rowOff>
    </xdr:from>
    <xdr:to>
      <xdr:col>2</xdr:col>
      <xdr:colOff>62352</xdr:colOff>
      <xdr:row>0</xdr:row>
      <xdr:rowOff>160020</xdr:rowOff>
    </xdr:to>
    <xdr:pic>
      <xdr:nvPicPr>
        <xdr:cNvPr id="5" name="図 4">
          <a:extLst>
            <a:ext uri="{FF2B5EF4-FFF2-40B4-BE49-F238E27FC236}">
              <a16:creationId xmlns:a16="http://schemas.microsoft.com/office/drawing/2014/main" id="{82A38650-2010-453E-A04A-564B33D34F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1725" y="60960"/>
          <a:ext cx="362707" cy="990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76200</xdr:colOff>
      <xdr:row>35</xdr:row>
      <xdr:rowOff>19050</xdr:rowOff>
    </xdr:from>
    <xdr:to>
      <xdr:col>14</xdr:col>
      <xdr:colOff>361949</xdr:colOff>
      <xdr:row>40</xdr:row>
      <xdr:rowOff>19050</xdr:rowOff>
    </xdr:to>
    <xdr:sp macro="" textlink="">
      <xdr:nvSpPr>
        <xdr:cNvPr id="5" name="四角形: 角を丸くする 4">
          <a:extLst>
            <a:ext uri="{FF2B5EF4-FFF2-40B4-BE49-F238E27FC236}">
              <a16:creationId xmlns:a16="http://schemas.microsoft.com/office/drawing/2014/main" id="{E5086C9F-F7A1-497B-8C71-E4B0001F1A64}"/>
            </a:ext>
          </a:extLst>
        </xdr:cNvPr>
        <xdr:cNvSpPr/>
      </xdr:nvSpPr>
      <xdr:spPr>
        <a:xfrm>
          <a:off x="11801475" y="7467600"/>
          <a:ext cx="2571749" cy="1238250"/>
        </a:xfrm>
        <a:prstGeom prst="roundRect">
          <a:avLst>
            <a:gd name="adj" fmla="val 77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印刷範囲の初期設定は国別渡航費</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6</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国別渡航費</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7</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PrintsWithSheet="0"/>
  </xdr:twoCellAnchor>
  <xdr:twoCellAnchor editAs="oneCell">
    <xdr:from>
      <xdr:col>1</xdr:col>
      <xdr:colOff>133350</xdr:colOff>
      <xdr:row>0</xdr:row>
      <xdr:rowOff>76200</xdr:rowOff>
    </xdr:from>
    <xdr:to>
      <xdr:col>1</xdr:col>
      <xdr:colOff>241350</xdr:colOff>
      <xdr:row>0</xdr:row>
      <xdr:rowOff>119112</xdr:rowOff>
    </xdr:to>
    <xdr:pic>
      <xdr:nvPicPr>
        <xdr:cNvPr id="3" name="図 2">
          <a:extLst>
            <a:ext uri="{FF2B5EF4-FFF2-40B4-BE49-F238E27FC236}">
              <a16:creationId xmlns:a16="http://schemas.microsoft.com/office/drawing/2014/main" id="{970C2C6C-5B48-41EA-A88D-AD2854A022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76200"/>
          <a:ext cx="108000" cy="429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123824</xdr:colOff>
      <xdr:row>1</xdr:row>
      <xdr:rowOff>1240</xdr:rowOff>
    </xdr:from>
    <xdr:to>
      <xdr:col>23</xdr:col>
      <xdr:colOff>114299</xdr:colOff>
      <xdr:row>10</xdr:row>
      <xdr:rowOff>76199</xdr:rowOff>
    </xdr:to>
    <xdr:sp macro="" textlink="">
      <xdr:nvSpPr>
        <xdr:cNvPr id="4" name="四角形: 角を丸くする 3">
          <a:extLst>
            <a:ext uri="{FF2B5EF4-FFF2-40B4-BE49-F238E27FC236}">
              <a16:creationId xmlns:a16="http://schemas.microsoft.com/office/drawing/2014/main" id="{7434DAA5-840C-4DD9-943C-33BEB5078F58}"/>
            </a:ext>
          </a:extLst>
        </xdr:cNvPr>
        <xdr:cNvSpPr/>
      </xdr:nvSpPr>
      <xdr:spPr>
        <a:xfrm>
          <a:off x="11744324" y="201265"/>
          <a:ext cx="2924175" cy="2360959"/>
        </a:xfrm>
        <a:prstGeom prst="roundRect">
          <a:avLst>
            <a:gd name="adj" fmla="val 60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実施協定書で定める発効日以前に</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発注した経費は計上できません。</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〇計上した経費は、プログラム終了後</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30</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日以内または</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2023</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年</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月</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15</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のいずれか早い日までに</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支払いを</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完了する必要があります。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 </a:t>
          </a:r>
          <a:r>
            <a:rPr kumimoji="1" lang="ja-JP" altLang="en-US" sz="1000" b="0" baseline="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〇第三者への業務の全面的な委託は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できません。</a:t>
          </a:r>
          <a:endParaRPr kumimoji="1" lang="ja-JP" altLang="en-US" sz="1000" b="0">
            <a:solidFill>
              <a:schemeClr val="bg1"/>
            </a:solidFill>
          </a:endParaRPr>
        </a:p>
      </xdr:txBody>
    </xdr:sp>
    <xdr:clientData fPrintsWithSheet="0"/>
  </xdr:twoCellAnchor>
  <xdr:twoCellAnchor editAs="oneCell">
    <xdr:from>
      <xdr:col>4</xdr:col>
      <xdr:colOff>600075</xdr:colOff>
      <xdr:row>0</xdr:row>
      <xdr:rowOff>171450</xdr:rowOff>
    </xdr:from>
    <xdr:to>
      <xdr:col>12</xdr:col>
      <xdr:colOff>557530</xdr:colOff>
      <xdr:row>2</xdr:row>
      <xdr:rowOff>24130</xdr:rowOff>
    </xdr:to>
    <xdr:sp macro="" textlink="">
      <xdr:nvSpPr>
        <xdr:cNvPr id="7" name="四角形: 角を丸くする 6">
          <a:extLst>
            <a:ext uri="{FF2B5EF4-FFF2-40B4-BE49-F238E27FC236}">
              <a16:creationId xmlns:a16="http://schemas.microsoft.com/office/drawing/2014/main" id="{1E916B59-1EBD-42D2-BA40-BAFBEAA0D35A}"/>
            </a:ext>
          </a:extLst>
        </xdr:cNvPr>
        <xdr:cNvSpPr/>
      </xdr:nvSpPr>
      <xdr:spPr>
        <a:xfrm>
          <a:off x="2581275" y="171450"/>
          <a:ext cx="5791200" cy="27622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黄色のセルは記入必須となりますので、計上がない場合は</a:t>
          </a:r>
          <a:r>
            <a:rPr kumimoji="1" lang="ja-JP" altLang="en-US" sz="1000" b="1">
              <a:solidFill>
                <a:schemeClr val="accent2">
                  <a:lumMod val="60000"/>
                  <a:lumOff val="40000"/>
                </a:schemeClr>
              </a:solidFill>
              <a:latin typeface="Meiryo UI" panose="020B0604030504040204" pitchFamily="50" charset="-128"/>
              <a:ea typeface="Meiryo UI" panose="020B0604030504040204" pitchFamily="50" charset="-128"/>
            </a:rPr>
            <a:t>「０」</a:t>
          </a:r>
          <a:r>
            <a:rPr kumimoji="1" lang="ja-JP" altLang="en-US" sz="1000" b="0">
              <a:solidFill>
                <a:schemeClr val="bg1"/>
              </a:solidFill>
              <a:latin typeface="Meiryo UI" panose="020B0604030504040204" pitchFamily="50" charset="-128"/>
              <a:ea typeface="Meiryo UI" panose="020B0604030504040204" pitchFamily="50" charset="-128"/>
            </a:rPr>
            <a:t>と記入してください。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editAs="oneCell">
    <xdr:from>
      <xdr:col>15</xdr:col>
      <xdr:colOff>123825</xdr:colOff>
      <xdr:row>23</xdr:row>
      <xdr:rowOff>190500</xdr:rowOff>
    </xdr:from>
    <xdr:to>
      <xdr:col>23</xdr:col>
      <xdr:colOff>288925</xdr:colOff>
      <xdr:row>27</xdr:row>
      <xdr:rowOff>131445</xdr:rowOff>
    </xdr:to>
    <xdr:sp macro="" textlink="">
      <xdr:nvSpPr>
        <xdr:cNvPr id="8" name="四角形: 角を丸くする 7">
          <a:extLst>
            <a:ext uri="{FF2B5EF4-FFF2-40B4-BE49-F238E27FC236}">
              <a16:creationId xmlns:a16="http://schemas.microsoft.com/office/drawing/2014/main" id="{7259F051-4D6D-468D-86E0-913BD86F36C1}"/>
            </a:ext>
          </a:extLst>
        </xdr:cNvPr>
        <xdr:cNvSpPr/>
      </xdr:nvSpPr>
      <xdr:spPr>
        <a:xfrm>
          <a:off x="11706225" y="6029325"/>
          <a:ext cx="3105150" cy="933450"/>
        </a:xfrm>
        <a:prstGeom prst="roundRect">
          <a:avLst>
            <a:gd name="adj" fmla="val 75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en-US" altLang="ja-JP" sz="1000" b="0">
              <a:solidFill>
                <a:schemeClr val="bg1"/>
              </a:solidFill>
              <a:latin typeface="Meiryo UI" panose="020B0604030504040204" pitchFamily="50" charset="-128"/>
              <a:ea typeface="Meiryo UI" panose="020B0604030504040204" pitchFamily="50" charset="-128"/>
            </a:rPr>
            <a:t>【</a:t>
          </a:r>
          <a:r>
            <a:rPr kumimoji="1" lang="ja-JP" altLang="en-US" sz="1000" b="0">
              <a:solidFill>
                <a:schemeClr val="bg1"/>
              </a:solidFill>
              <a:latin typeface="Meiryo UI" panose="020B0604030504040204" pitchFamily="50" charset="-128"/>
              <a:ea typeface="Meiryo UI" panose="020B0604030504040204" pitchFamily="50" charset="-128"/>
            </a:rPr>
            <a:t>注意</a:t>
          </a:r>
          <a:r>
            <a:rPr kumimoji="1" lang="en-US" altLang="ja-JP" sz="1000" b="0">
              <a:solidFill>
                <a:schemeClr val="bg1"/>
              </a:solidFill>
              <a:latin typeface="Meiryo UI" panose="020B0604030504040204" pitchFamily="50" charset="-128"/>
              <a:ea typeface="Meiryo UI" panose="020B0604030504040204" pitchFamily="50" charset="-128"/>
            </a:rPr>
            <a:t>】</a:t>
          </a: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「招へい単価」が</a:t>
          </a:r>
          <a:r>
            <a:rPr kumimoji="1" lang="en-US" altLang="ja-JP" sz="1000" b="0">
              <a:solidFill>
                <a:schemeClr val="bg1"/>
              </a:solidFill>
              <a:latin typeface="Meiryo UI" panose="020B0604030504040204" pitchFamily="50" charset="-128"/>
              <a:ea typeface="Meiryo UI" panose="020B0604030504040204" pitchFamily="50" charset="-128"/>
            </a:rPr>
            <a:t>20,000</a:t>
          </a:r>
          <a:r>
            <a:rPr kumimoji="1" lang="ja-JP" altLang="en-US" sz="1000" b="0">
              <a:solidFill>
                <a:schemeClr val="bg1"/>
              </a:solidFill>
              <a:latin typeface="Meiryo UI" panose="020B0604030504040204" pitchFamily="50" charset="-128"/>
              <a:ea typeface="Meiryo UI" panose="020B0604030504040204" pitchFamily="50" charset="-128"/>
            </a:rPr>
            <a:t>円を超える場合は、</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その理由を「経費計画の特徴」欄に記入して</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xdr:from>
      <xdr:col>12</xdr:col>
      <xdr:colOff>38099</xdr:colOff>
      <xdr:row>31</xdr:row>
      <xdr:rowOff>47625</xdr:rowOff>
    </xdr:from>
    <xdr:to>
      <xdr:col>12</xdr:col>
      <xdr:colOff>800100</xdr:colOff>
      <xdr:row>35</xdr:row>
      <xdr:rowOff>123825</xdr:rowOff>
    </xdr:to>
    <xdr:sp macro="" textlink="$P$37">
      <xdr:nvSpPr>
        <xdr:cNvPr id="2" name="テキスト ボックス 1">
          <a:extLst>
            <a:ext uri="{FF2B5EF4-FFF2-40B4-BE49-F238E27FC236}">
              <a16:creationId xmlns:a16="http://schemas.microsoft.com/office/drawing/2014/main" id="{1E9F9D69-9B86-4F0A-BAB0-4AA07411D038}"/>
            </a:ext>
          </a:extLst>
        </xdr:cNvPr>
        <xdr:cNvSpPr txBox="1"/>
      </xdr:nvSpPr>
      <xdr:spPr>
        <a:xfrm>
          <a:off x="7858124" y="7981950"/>
          <a:ext cx="762001" cy="1295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0C645A95-BE59-4DC5-826E-6174547E1A49}" type="TxLink">
            <a:rPr kumimoji="1" lang="en-US" altLang="en-US" sz="800" b="1" i="0" u="none" strike="noStrike">
              <a:solidFill>
                <a:srgbClr val="FF0000"/>
              </a:solidFill>
              <a:latin typeface="Meiryo UI"/>
              <a:ea typeface="Meiryo UI"/>
            </a:rPr>
            <a:pPr algn="l"/>
            <a:t> </a:t>
          </a:fld>
          <a:endParaRPr kumimoji="1" lang="ja-JP" altLang="en-US" sz="800"/>
        </a:p>
      </xdr:txBody>
    </xdr:sp>
    <xdr:clientData/>
  </xdr:twoCellAnchor>
  <xdr:twoCellAnchor editAs="oneCell">
    <xdr:from>
      <xdr:col>1</xdr:col>
      <xdr:colOff>295275</xdr:colOff>
      <xdr:row>0</xdr:row>
      <xdr:rowOff>28575</xdr:rowOff>
    </xdr:from>
    <xdr:to>
      <xdr:col>1</xdr:col>
      <xdr:colOff>402005</xdr:colOff>
      <xdr:row>0</xdr:row>
      <xdr:rowOff>67677</xdr:rowOff>
    </xdr:to>
    <xdr:pic>
      <xdr:nvPicPr>
        <xdr:cNvPr id="5" name="図 4">
          <a:extLst>
            <a:ext uri="{FF2B5EF4-FFF2-40B4-BE49-F238E27FC236}">
              <a16:creationId xmlns:a16="http://schemas.microsoft.com/office/drawing/2014/main" id="{382AA727-F791-465F-8ABC-BFB0817F92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28575"/>
          <a:ext cx="108000" cy="429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123440</xdr:colOff>
      <xdr:row>1</xdr:row>
      <xdr:rowOff>128637</xdr:rowOff>
    </xdr:from>
    <xdr:to>
      <xdr:col>1</xdr:col>
      <xdr:colOff>231440</xdr:colOff>
      <xdr:row>1</xdr:row>
      <xdr:rowOff>175361</xdr:rowOff>
    </xdr:to>
    <xdr:pic>
      <xdr:nvPicPr>
        <xdr:cNvPr id="6" name="図 5">
          <a:extLst>
            <a:ext uri="{FF2B5EF4-FFF2-40B4-BE49-F238E27FC236}">
              <a16:creationId xmlns:a16="http://schemas.microsoft.com/office/drawing/2014/main" id="{07F491A1-D504-452A-91D3-97C7B80A65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V="1">
          <a:off x="447290" y="328662"/>
          <a:ext cx="108000" cy="42914"/>
        </a:xfrm>
        <a:prstGeom prst="rect">
          <a:avLst/>
        </a:prstGeom>
      </xdr:spPr>
    </xdr:pic>
    <xdr:clientData/>
  </xdr:twoCellAnchor>
  <xdr:twoCellAnchor>
    <xdr:from>
      <xdr:col>0</xdr:col>
      <xdr:colOff>0</xdr:colOff>
      <xdr:row>0</xdr:row>
      <xdr:rowOff>0</xdr:rowOff>
    </xdr:from>
    <xdr:to>
      <xdr:col>17</xdr:col>
      <xdr:colOff>742950</xdr:colOff>
      <xdr:row>2</xdr:row>
      <xdr:rowOff>180975</xdr:rowOff>
    </xdr:to>
    <xdr:sp macro="" textlink="">
      <xdr:nvSpPr>
        <xdr:cNvPr id="2" name="正方形/長方形 1">
          <a:extLst>
            <a:ext uri="{FF2B5EF4-FFF2-40B4-BE49-F238E27FC236}">
              <a16:creationId xmlns:a16="http://schemas.microsoft.com/office/drawing/2014/main" id="{A462A561-FAED-4350-AE35-EBC9609B5323}"/>
            </a:ext>
          </a:extLst>
        </xdr:cNvPr>
        <xdr:cNvSpPr/>
      </xdr:nvSpPr>
      <xdr:spPr>
        <a:xfrm>
          <a:off x="0" y="0"/>
          <a:ext cx="11953875" cy="581025"/>
        </a:xfrm>
        <a:prstGeom prst="rect">
          <a:avLst/>
        </a:prstGeom>
        <a:solidFill>
          <a:srgbClr val="DDF2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DDF2FF"/>
            </a:solidFill>
          </a:endParaRPr>
        </a:p>
      </xdr:txBody>
    </xdr:sp>
    <xdr:clientData fPrintsWithSheet="0"/>
  </xdr:twoCellAnchor>
  <xdr:twoCellAnchor editAs="oneCell">
    <xdr:from>
      <xdr:col>18</xdr:col>
      <xdr:colOff>57151</xdr:colOff>
      <xdr:row>32</xdr:row>
      <xdr:rowOff>266698</xdr:rowOff>
    </xdr:from>
    <xdr:to>
      <xdr:col>18</xdr:col>
      <xdr:colOff>2145665</xdr:colOff>
      <xdr:row>37</xdr:row>
      <xdr:rowOff>76200</xdr:rowOff>
    </xdr:to>
    <xdr:sp macro="" textlink="">
      <xdr:nvSpPr>
        <xdr:cNvPr id="3" name="四角形: 角を丸くする 2">
          <a:extLst>
            <a:ext uri="{FF2B5EF4-FFF2-40B4-BE49-F238E27FC236}">
              <a16:creationId xmlns:a16="http://schemas.microsoft.com/office/drawing/2014/main" id="{C60BE509-E34D-421F-9997-513A69CE03A7}"/>
            </a:ext>
          </a:extLst>
        </xdr:cNvPr>
        <xdr:cNvSpPr/>
      </xdr:nvSpPr>
      <xdr:spPr>
        <a:xfrm>
          <a:off x="12020551" y="7610473"/>
          <a:ext cx="2085974" cy="1143002"/>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人目までとなっています。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16</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人目以降に記入する場合は、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PrintsWithSheet="0"/>
  </xdr:twoCellAnchor>
  <xdr:twoCellAnchor editAs="oneCell">
    <xdr:from>
      <xdr:col>1</xdr:col>
      <xdr:colOff>1181100</xdr:colOff>
      <xdr:row>48</xdr:row>
      <xdr:rowOff>333375</xdr:rowOff>
    </xdr:from>
    <xdr:to>
      <xdr:col>8</xdr:col>
      <xdr:colOff>926465</xdr:colOff>
      <xdr:row>49</xdr:row>
      <xdr:rowOff>228600</xdr:rowOff>
    </xdr:to>
    <xdr:sp macro="" textlink="">
      <xdr:nvSpPr>
        <xdr:cNvPr id="4" name="四角形: 角を丸くする 3">
          <a:extLst>
            <a:ext uri="{FF2B5EF4-FFF2-40B4-BE49-F238E27FC236}">
              <a16:creationId xmlns:a16="http://schemas.microsoft.com/office/drawing/2014/main" id="{CDFDB85C-6BBD-437D-B222-5AAD18CB9EEE}"/>
            </a:ext>
          </a:extLst>
        </xdr:cNvPr>
        <xdr:cNvSpPr/>
      </xdr:nvSpPr>
      <xdr:spPr>
        <a:xfrm>
          <a:off x="1504950" y="11791950"/>
          <a:ext cx="5372100" cy="2857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３）招へい者</a:t>
          </a:r>
          <a:r>
            <a:rPr kumimoji="1" lang="en-US" altLang="ja-JP" sz="1000">
              <a:solidFill>
                <a:schemeClr val="lt1"/>
              </a:solidFill>
              <a:effectLst/>
              <a:latin typeface="Meiryo UI" panose="020B0604030504040204" pitchFamily="50" charset="-128"/>
              <a:ea typeface="Meiryo UI" panose="020B0604030504040204" pitchFamily="50" charset="-128"/>
              <a:cs typeface="+mn-cs"/>
            </a:rPr>
            <a:t>】</a:t>
          </a:r>
          <a:r>
            <a:rPr kumimoji="1" lang="ja-JP" altLang="ja-JP" sz="1000">
              <a:solidFill>
                <a:schemeClr val="lt1"/>
              </a:solidFill>
              <a:effectLst/>
              <a:latin typeface="Meiryo UI" panose="020B0604030504040204" pitchFamily="50" charset="-128"/>
              <a:ea typeface="Meiryo UI" panose="020B0604030504040204" pitchFamily="50" charset="-128"/>
              <a:cs typeface="+mn-cs"/>
            </a:rPr>
            <a:t>の自己資金招へい者欄と内容が異なる場合は、併せて</a:t>
          </a:r>
          <a:r>
            <a:rPr kumimoji="1" lang="ja-JP" altLang="en-US" sz="1000">
              <a:solidFill>
                <a:schemeClr val="lt1"/>
              </a:solidFill>
              <a:effectLst/>
              <a:latin typeface="Meiryo UI" panose="020B0604030504040204" pitchFamily="50" charset="-128"/>
              <a:ea typeface="Meiryo UI" panose="020B0604030504040204" pitchFamily="50" charset="-128"/>
              <a:cs typeface="+mn-cs"/>
            </a:rPr>
            <a:t>修正してください。</a:t>
          </a: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editAs="oneCell">
    <xdr:from>
      <xdr:col>18</xdr:col>
      <xdr:colOff>47625</xdr:colOff>
      <xdr:row>17</xdr:row>
      <xdr:rowOff>295275</xdr:rowOff>
    </xdr:from>
    <xdr:to>
      <xdr:col>18</xdr:col>
      <xdr:colOff>2575560</xdr:colOff>
      <xdr:row>27</xdr:row>
      <xdr:rowOff>60960</xdr:rowOff>
    </xdr:to>
    <xdr:sp macro="" textlink="">
      <xdr:nvSpPr>
        <xdr:cNvPr id="7" name="四角形: 角を丸くする 6">
          <a:extLst>
            <a:ext uri="{FF2B5EF4-FFF2-40B4-BE49-F238E27FC236}">
              <a16:creationId xmlns:a16="http://schemas.microsoft.com/office/drawing/2014/main" id="{B28C4E34-EF9B-4973-B502-6EEFAE3F33E5}"/>
            </a:ext>
          </a:extLst>
        </xdr:cNvPr>
        <xdr:cNvSpPr/>
      </xdr:nvSpPr>
      <xdr:spPr>
        <a:xfrm>
          <a:off x="12011025" y="3600450"/>
          <a:ext cx="2524125" cy="2466975"/>
        </a:xfrm>
        <a:prstGeom prst="roundRect">
          <a:avLst>
            <a:gd name="adj" fmla="val 48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lnSpc>
              <a:spcPts val="1500"/>
            </a:lnSpc>
          </a:pPr>
          <a:r>
            <a:rPr kumimoji="1" lang="ja-JP" altLang="en-US" sz="1000">
              <a:latin typeface="Meiryo UI" panose="020B0604030504040204" pitchFamily="50" charset="-128"/>
              <a:ea typeface="Meiryo UI" panose="020B0604030504040204" pitchFamily="50" charset="-128"/>
            </a:rPr>
            <a:t>個別の事象により早期入国や延長滞在となる場合は備考欄にその旨記載し、</a:t>
          </a:r>
          <a:r>
            <a:rPr kumimoji="1" lang="ja-JP" altLang="ja-JP" sz="1000">
              <a:solidFill>
                <a:schemeClr val="lt1"/>
              </a:solidFill>
              <a:effectLst/>
              <a:latin typeface="Meiryo UI" panose="020B0604030504040204" pitchFamily="50" charset="-128"/>
              <a:ea typeface="Meiryo UI" panose="020B0604030504040204" pitchFamily="50" charset="-128"/>
              <a:cs typeface="+mn-cs"/>
            </a:rPr>
            <a:t>「日本入国日」、「日本出国日」はプログラム実施期間内とし</a:t>
          </a:r>
          <a:r>
            <a:rPr kumimoji="1" lang="ja-JP" altLang="en-US" sz="1000">
              <a:solidFill>
                <a:schemeClr val="lt1"/>
              </a:solidFill>
              <a:effectLst/>
              <a:latin typeface="Meiryo UI" panose="020B0604030504040204" pitchFamily="50" charset="-128"/>
              <a:ea typeface="Meiryo UI" panose="020B0604030504040204" pitchFamily="50" charset="-128"/>
              <a:cs typeface="+mn-cs"/>
            </a:rPr>
            <a:t>ください</a:t>
          </a:r>
          <a:r>
            <a:rPr kumimoji="1" lang="ja-JP" altLang="en-US" sz="1000">
              <a:latin typeface="Meiryo UI" panose="020B0604030504040204" pitchFamily="50" charset="-128"/>
              <a:ea typeface="Meiryo UI" panose="020B0604030504040204" pitchFamily="50" charset="-128"/>
            </a:rPr>
            <a:t>。</a:t>
          </a:r>
          <a:endParaRPr kumimoji="1" lang="en-US" altLang="ja-JP" sz="1000">
            <a:latin typeface="Meiryo UI" panose="020B0604030504040204" pitchFamily="50" charset="-128"/>
            <a:ea typeface="Meiryo UI" panose="020B0604030504040204" pitchFamily="50" charset="-128"/>
          </a:endParaRPr>
        </a:p>
        <a:p>
          <a:pPr algn="l">
            <a:lnSpc>
              <a:spcPts val="1500"/>
            </a:lnSpc>
          </a:pPr>
          <a:endParaRPr kumimoji="1" lang="en-US" altLang="ja-JP" sz="1000">
            <a:latin typeface="Meiryo UI" panose="020B0604030504040204" pitchFamily="50" charset="-128"/>
            <a:ea typeface="Meiryo UI" panose="020B0604030504040204" pitchFamily="50" charset="-128"/>
          </a:endParaRPr>
        </a:p>
        <a:p>
          <a:pPr algn="l">
            <a:lnSpc>
              <a:spcPts val="1500"/>
            </a:lnSpc>
          </a:pPr>
          <a:r>
            <a:rPr kumimoji="1" lang="ja-JP" altLang="en-US" sz="1000">
              <a:latin typeface="Meiryo UI" panose="020B0604030504040204" pitchFamily="50" charset="-128"/>
              <a:ea typeface="Meiryo UI" panose="020B0604030504040204" pitchFamily="50" charset="-128"/>
            </a:rPr>
            <a:t>「さくらサイエンスプログラム」として全員延長する場合は、「日本出国日」を延長後の出国日とし、備考欄に「</a:t>
          </a:r>
          <a:r>
            <a:rPr kumimoji="1" lang="en-US" altLang="ja-JP" sz="1000">
              <a:latin typeface="Meiryo UI" panose="020B0604030504040204" pitchFamily="50" charset="-128"/>
              <a:ea typeface="Meiryo UI" panose="020B0604030504040204" pitchFamily="50" charset="-128"/>
            </a:rPr>
            <a:t>SSP</a:t>
          </a:r>
          <a:r>
            <a:rPr kumimoji="1" lang="ja-JP" altLang="en-US" sz="1000">
              <a:latin typeface="Meiryo UI" panose="020B0604030504040204" pitchFamily="50" charset="-128"/>
              <a:ea typeface="Meiryo UI" panose="020B0604030504040204" pitchFamily="50" charset="-128"/>
            </a:rPr>
            <a:t>として延長」と記載をお願いします。</a:t>
          </a: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xdr:from>
      <xdr:col>0</xdr:col>
      <xdr:colOff>104775</xdr:colOff>
      <xdr:row>0</xdr:row>
      <xdr:rowOff>71436</xdr:rowOff>
    </xdr:from>
    <xdr:to>
      <xdr:col>1</xdr:col>
      <xdr:colOff>1228726</xdr:colOff>
      <xdr:row>2</xdr:row>
      <xdr:rowOff>147636</xdr:rowOff>
    </xdr:to>
    <xdr:grpSp>
      <xdr:nvGrpSpPr>
        <xdr:cNvPr id="12" name="グループ化 11">
          <a:extLst>
            <a:ext uri="{FF2B5EF4-FFF2-40B4-BE49-F238E27FC236}">
              <a16:creationId xmlns:a16="http://schemas.microsoft.com/office/drawing/2014/main" id="{75935EEA-4745-4B0F-8B72-72C7055C4999}"/>
            </a:ext>
          </a:extLst>
        </xdr:cNvPr>
        <xdr:cNvGrpSpPr/>
      </xdr:nvGrpSpPr>
      <xdr:grpSpPr>
        <a:xfrm>
          <a:off x="103505" y="70166"/>
          <a:ext cx="1463041" cy="457200"/>
          <a:chOff x="104775" y="76197"/>
          <a:chExt cx="1447801" cy="476250"/>
        </a:xfrm>
      </xdr:grpSpPr>
      <xdr:sp macro="" textlink="">
        <xdr:nvSpPr>
          <xdr:cNvPr id="15" name="正方形/長方形 14">
            <a:extLst>
              <a:ext uri="{FF2B5EF4-FFF2-40B4-BE49-F238E27FC236}">
                <a16:creationId xmlns:a16="http://schemas.microsoft.com/office/drawing/2014/main" id="{A3B448C1-5F7B-4ECB-99EC-CDAB1CF998C6}"/>
              </a:ext>
            </a:extLst>
          </xdr:cNvPr>
          <xdr:cNvSpPr/>
        </xdr:nvSpPr>
        <xdr:spPr>
          <a:xfrm>
            <a:off x="104775" y="76197"/>
            <a:ext cx="1447801" cy="476250"/>
          </a:xfrm>
          <a:prstGeom prst="rect">
            <a:avLst/>
          </a:prstGeom>
          <a:solidFill>
            <a:schemeClr val="bg1">
              <a:lumMod val="50000"/>
            </a:schemeClr>
          </a:solidFill>
          <a:ln>
            <a:noFill/>
          </a:ln>
          <a:effectLst>
            <a:outerShdw blurRad="50800" dist="38100" dir="2700000" algn="tl" rotWithShape="0">
              <a:prstClr val="black">
                <a:alpha val="40000"/>
              </a:prstClr>
            </a:outerShdw>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hlinkClick xmlns:r="http://schemas.openxmlformats.org/officeDocument/2006/relationships" r:id="rId2"/>
            <a:extLst>
              <a:ext uri="{FF2B5EF4-FFF2-40B4-BE49-F238E27FC236}">
                <a16:creationId xmlns:a16="http://schemas.microsoft.com/office/drawing/2014/main" id="{F12F4C5C-C608-4B22-ACA3-E6F5957AF413}"/>
              </a:ext>
            </a:extLst>
          </xdr:cNvPr>
          <xdr:cNvSpPr/>
        </xdr:nvSpPr>
        <xdr:spPr>
          <a:xfrm>
            <a:off x="104776" y="76199"/>
            <a:ext cx="1400175" cy="438151"/>
          </a:xfrm>
          <a:prstGeom prst="rect">
            <a:avLst/>
          </a:prstGeom>
          <a:solidFill>
            <a:schemeClr val="bg1">
              <a:lumMod val="95000"/>
            </a:schemeClr>
          </a:solidFill>
          <a:ln>
            <a:solidFill>
              <a:schemeClr val="tx1">
                <a:lumMod val="50000"/>
                <a:lumOff val="50000"/>
              </a:schemeClr>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r>
              <a:rPr kumimoji="1" lang="en-US"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   </a:t>
            </a:r>
            <a:r>
              <a:rPr kumimoji="1" lang="ja-JP"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招へい者リスト</a:t>
            </a:r>
            <a:endParaRPr lang="ja-JP" altLang="ja-JP" sz="900" b="1">
              <a:solidFill>
                <a:schemeClr val="accent1">
                  <a:lumMod val="50000"/>
                </a:schemeClr>
              </a:solidFill>
              <a:effectLst/>
              <a:latin typeface="Meiryo UI" panose="020B0604030504040204" pitchFamily="50" charset="-128"/>
              <a:ea typeface="Meiryo UI" panose="020B0604030504040204" pitchFamily="50" charset="-128"/>
            </a:endParaRPr>
          </a:p>
          <a:p>
            <a:r>
              <a:rPr kumimoji="1" lang="en-US"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 </a:t>
            </a:r>
            <a:r>
              <a:rPr kumimoji="1" lang="ja-JP" altLang="en-US" sz="900" b="1">
                <a:solidFill>
                  <a:schemeClr val="accent1">
                    <a:lumMod val="50000"/>
                  </a:schemeClr>
                </a:solidFill>
                <a:effectLst/>
                <a:latin typeface="Meiryo UI" panose="020B0604030504040204" pitchFamily="50" charset="-128"/>
                <a:ea typeface="Meiryo UI" panose="020B0604030504040204" pitchFamily="50" charset="-128"/>
                <a:cs typeface="+mn-cs"/>
              </a:rPr>
              <a:t>（</a:t>
            </a:r>
            <a:r>
              <a:rPr kumimoji="1" lang="en-US"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JST</a:t>
            </a:r>
            <a:r>
              <a:rPr kumimoji="1" lang="ja-JP"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支援</a:t>
            </a:r>
            <a:r>
              <a:rPr kumimoji="1" lang="ja-JP" altLang="en-US" sz="900" b="1">
                <a:solidFill>
                  <a:schemeClr val="accent1">
                    <a:lumMod val="50000"/>
                  </a:schemeClr>
                </a:solidFill>
                <a:effectLst/>
                <a:latin typeface="Meiryo UI" panose="020B0604030504040204" pitchFamily="50" charset="-128"/>
                <a:ea typeface="Meiryo UI" panose="020B0604030504040204" pitchFamily="50" charset="-128"/>
                <a:cs typeface="+mn-cs"/>
              </a:rPr>
              <a:t>）</a:t>
            </a:r>
            <a:r>
              <a:rPr kumimoji="1" lang="ja-JP" altLang="ja-JP" sz="900" b="1">
                <a:solidFill>
                  <a:schemeClr val="accent1">
                    <a:lumMod val="50000"/>
                  </a:schemeClr>
                </a:solidFill>
                <a:effectLst/>
                <a:latin typeface="Meiryo UI" panose="020B0604030504040204" pitchFamily="50" charset="-128"/>
                <a:ea typeface="Meiryo UI" panose="020B0604030504040204" pitchFamily="50" charset="-128"/>
                <a:cs typeface="+mn-cs"/>
              </a:rPr>
              <a:t>へ</a:t>
            </a:r>
            <a:endParaRPr lang="ja-JP" altLang="ja-JP" sz="900" b="1">
              <a:solidFill>
                <a:schemeClr val="accent1">
                  <a:lumMod val="50000"/>
                </a:schemeClr>
              </a:solidFill>
              <a:effectLst/>
              <a:latin typeface="Meiryo UI" panose="020B0604030504040204" pitchFamily="50" charset="-128"/>
              <a:ea typeface="Meiryo UI" panose="020B0604030504040204" pitchFamily="50" charset="-128"/>
            </a:endParaRPr>
          </a:p>
        </xdr:txBody>
      </xdr:sp>
      <xdr:sp macro="" textlink="">
        <xdr:nvSpPr>
          <xdr:cNvPr id="17" name="楕円 16">
            <a:extLst>
              <a:ext uri="{FF2B5EF4-FFF2-40B4-BE49-F238E27FC236}">
                <a16:creationId xmlns:a16="http://schemas.microsoft.com/office/drawing/2014/main" id="{03BF2C14-B0A0-4538-B3A9-504AABB6034A}"/>
              </a:ext>
            </a:extLst>
          </xdr:cNvPr>
          <xdr:cNvSpPr>
            <a:spLocks noChangeAspect="1"/>
          </xdr:cNvSpPr>
        </xdr:nvSpPr>
        <xdr:spPr>
          <a:xfrm>
            <a:off x="1066167" y="104370"/>
            <a:ext cx="376523" cy="376524"/>
          </a:xfrm>
          <a:prstGeom prst="ellipse">
            <a:avLst/>
          </a:prstGeom>
          <a:solidFill>
            <a:schemeClr val="bg1">
              <a:lumMod val="95000"/>
            </a:schemeClr>
          </a:solidFill>
          <a:ln w="44450">
            <a:solidFill>
              <a:schemeClr val="accent1">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矢印: 右 17">
            <a:extLst>
              <a:ext uri="{FF2B5EF4-FFF2-40B4-BE49-F238E27FC236}">
                <a16:creationId xmlns:a16="http://schemas.microsoft.com/office/drawing/2014/main" id="{BB41C1A7-E5D3-489C-8CCC-9E3F1DD615B2}"/>
              </a:ext>
            </a:extLst>
          </xdr:cNvPr>
          <xdr:cNvSpPr>
            <a:spLocks noChangeAspect="1"/>
          </xdr:cNvSpPr>
        </xdr:nvSpPr>
        <xdr:spPr>
          <a:xfrm rot="5400000">
            <a:off x="1104765" y="156357"/>
            <a:ext cx="313639" cy="296217"/>
          </a:xfrm>
          <a:prstGeom prst="rightArrow">
            <a:avLst/>
          </a:prstGeom>
          <a:solidFill>
            <a:schemeClr val="accent1">
              <a:lumMod val="7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twoCellAnchor>
    <xdr:from>
      <xdr:col>1</xdr:col>
      <xdr:colOff>1385888</xdr:colOff>
      <xdr:row>0</xdr:row>
      <xdr:rowOff>71436</xdr:rowOff>
    </xdr:from>
    <xdr:to>
      <xdr:col>4</xdr:col>
      <xdr:colOff>42864</xdr:colOff>
      <xdr:row>2</xdr:row>
      <xdr:rowOff>157160</xdr:rowOff>
    </xdr:to>
    <xdr:grpSp>
      <xdr:nvGrpSpPr>
        <xdr:cNvPr id="11" name="グループ化 10">
          <a:hlinkClick xmlns:r="http://schemas.openxmlformats.org/officeDocument/2006/relationships" r:id="rId3"/>
          <a:extLst>
            <a:ext uri="{FF2B5EF4-FFF2-40B4-BE49-F238E27FC236}">
              <a16:creationId xmlns:a16="http://schemas.microsoft.com/office/drawing/2014/main" id="{CD308FA0-B256-4A4C-ACB6-B7E4C5666DF9}"/>
            </a:ext>
          </a:extLst>
        </xdr:cNvPr>
        <xdr:cNvGrpSpPr/>
      </xdr:nvGrpSpPr>
      <xdr:grpSpPr>
        <a:xfrm>
          <a:off x="1723708" y="70166"/>
          <a:ext cx="1558926" cy="469264"/>
          <a:chOff x="1704975" y="76199"/>
          <a:chExt cx="1447801" cy="485774"/>
        </a:xfrm>
      </xdr:grpSpPr>
      <xdr:sp macro="" textlink="">
        <xdr:nvSpPr>
          <xdr:cNvPr id="20" name="正方形/長方形 19">
            <a:extLst>
              <a:ext uri="{FF2B5EF4-FFF2-40B4-BE49-F238E27FC236}">
                <a16:creationId xmlns:a16="http://schemas.microsoft.com/office/drawing/2014/main" id="{81FCE051-78C2-49BC-B301-217A116168E1}"/>
              </a:ext>
            </a:extLst>
          </xdr:cNvPr>
          <xdr:cNvSpPr/>
        </xdr:nvSpPr>
        <xdr:spPr>
          <a:xfrm>
            <a:off x="1704975" y="85724"/>
            <a:ext cx="1447801" cy="476249"/>
          </a:xfrm>
          <a:prstGeom prst="rect">
            <a:avLst/>
          </a:prstGeom>
          <a:solidFill>
            <a:schemeClr val="bg1">
              <a:lumMod val="50000"/>
            </a:schemeClr>
          </a:solidFill>
          <a:ln>
            <a:noFill/>
          </a:ln>
          <a:effectLst>
            <a:outerShdw blurRad="50800" dist="38100" dir="2700000" algn="tl" rotWithShape="0">
              <a:prstClr val="black">
                <a:alpha val="40000"/>
              </a:prstClr>
            </a:outerShdw>
            <a:softEdge rad="127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3A76AB89-ECF0-4941-AB37-8CF6B6EA44AA}"/>
              </a:ext>
            </a:extLst>
          </xdr:cNvPr>
          <xdr:cNvSpPr/>
        </xdr:nvSpPr>
        <xdr:spPr>
          <a:xfrm>
            <a:off x="1704976" y="76199"/>
            <a:ext cx="1400175" cy="438150"/>
          </a:xfrm>
          <a:prstGeom prst="rect">
            <a:avLst/>
          </a:prstGeom>
          <a:solidFill>
            <a:schemeClr val="bg1">
              <a:lumMod val="95000"/>
            </a:schemeClr>
          </a:solidFill>
          <a:ln>
            <a:solidFill>
              <a:schemeClr val="tx1">
                <a:lumMod val="50000"/>
                <a:lumOff val="50000"/>
              </a:schemeClr>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r>
              <a:rPr kumimoji="1" lang="en-US" altLang="ja-JP" sz="900" b="1">
                <a:solidFill>
                  <a:srgbClr val="FF3300"/>
                </a:solidFill>
                <a:effectLst/>
                <a:latin typeface="Meiryo UI" panose="020B0604030504040204" pitchFamily="50" charset="-128"/>
                <a:ea typeface="Meiryo UI" panose="020B0604030504040204" pitchFamily="50" charset="-128"/>
                <a:cs typeface="+mn-cs"/>
              </a:rPr>
              <a:t>   </a:t>
            </a:r>
            <a:r>
              <a:rPr kumimoji="1" lang="ja-JP" altLang="en-US" sz="900" b="1">
                <a:solidFill>
                  <a:srgbClr val="FF3300"/>
                </a:solidFill>
                <a:effectLst/>
                <a:latin typeface="Meiryo UI" panose="020B0604030504040204" pitchFamily="50" charset="-128"/>
                <a:ea typeface="Meiryo UI" panose="020B0604030504040204" pitchFamily="50" charset="-128"/>
                <a:cs typeface="+mn-cs"/>
              </a:rPr>
              <a:t>自己資金</a:t>
            </a:r>
            <a:endParaRPr kumimoji="1" lang="en-US" altLang="ja-JP" sz="900" b="1">
              <a:solidFill>
                <a:srgbClr val="FF3300"/>
              </a:solidFill>
              <a:effectLst/>
              <a:latin typeface="Meiryo UI" panose="020B0604030504040204" pitchFamily="50" charset="-128"/>
              <a:ea typeface="Meiryo UI" panose="020B0604030504040204" pitchFamily="50" charset="-128"/>
              <a:cs typeface="+mn-cs"/>
            </a:endParaRPr>
          </a:p>
          <a:p>
            <a:r>
              <a:rPr kumimoji="1" lang="ja-JP" altLang="en-US" sz="900" b="1">
                <a:solidFill>
                  <a:srgbClr val="FF3300"/>
                </a:solidFill>
                <a:effectLst/>
                <a:latin typeface="Meiryo UI" panose="020B0604030504040204" pitchFamily="50" charset="-128"/>
                <a:ea typeface="Meiryo UI" panose="020B0604030504040204" pitchFamily="50" charset="-128"/>
                <a:cs typeface="+mn-cs"/>
              </a:rPr>
              <a:t>　招へい者リストへ</a:t>
            </a:r>
            <a:r>
              <a:rPr kumimoji="1" lang="en-US" altLang="ja-JP" sz="900" b="1">
                <a:solidFill>
                  <a:srgbClr val="FF3300"/>
                </a:solidFill>
                <a:effectLst/>
                <a:latin typeface="Meiryo UI" panose="020B0604030504040204" pitchFamily="50" charset="-128"/>
                <a:ea typeface="Meiryo UI" panose="020B0604030504040204" pitchFamily="50" charset="-128"/>
                <a:cs typeface="+mn-cs"/>
              </a:rPr>
              <a:t> </a:t>
            </a:r>
            <a:endParaRPr lang="ja-JP" altLang="ja-JP" sz="900" b="1">
              <a:solidFill>
                <a:srgbClr val="FF3300"/>
              </a:solidFill>
              <a:effectLst/>
              <a:latin typeface="Meiryo UI" panose="020B0604030504040204" pitchFamily="50" charset="-128"/>
              <a:ea typeface="Meiryo UI" panose="020B0604030504040204" pitchFamily="50" charset="-128"/>
            </a:endParaRPr>
          </a:p>
        </xdr:txBody>
      </xdr:sp>
      <xdr:sp macro="" textlink="">
        <xdr:nvSpPr>
          <xdr:cNvPr id="22" name="楕円 21">
            <a:extLst>
              <a:ext uri="{FF2B5EF4-FFF2-40B4-BE49-F238E27FC236}">
                <a16:creationId xmlns:a16="http://schemas.microsoft.com/office/drawing/2014/main" id="{5DB0688C-4FEC-4137-86C8-66CE8062BC39}"/>
              </a:ext>
            </a:extLst>
          </xdr:cNvPr>
          <xdr:cNvSpPr>
            <a:spLocks noChangeAspect="1"/>
          </xdr:cNvSpPr>
        </xdr:nvSpPr>
        <xdr:spPr>
          <a:xfrm>
            <a:off x="2666367" y="104371"/>
            <a:ext cx="373233" cy="373233"/>
          </a:xfrm>
          <a:prstGeom prst="ellipse">
            <a:avLst/>
          </a:prstGeom>
          <a:solidFill>
            <a:schemeClr val="bg1">
              <a:lumMod val="95000"/>
            </a:schemeClr>
          </a:solidFill>
          <a:ln w="44450">
            <a:solidFill>
              <a:srgbClr val="FF33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矢印: 右 22">
            <a:extLst>
              <a:ext uri="{FF2B5EF4-FFF2-40B4-BE49-F238E27FC236}">
                <a16:creationId xmlns:a16="http://schemas.microsoft.com/office/drawing/2014/main" id="{3C8D5ED9-0745-4753-9C30-EB58EC73F01D}"/>
              </a:ext>
            </a:extLst>
          </xdr:cNvPr>
          <xdr:cNvSpPr>
            <a:spLocks noChangeAspect="1"/>
          </xdr:cNvSpPr>
        </xdr:nvSpPr>
        <xdr:spPr>
          <a:xfrm rot="5400000">
            <a:off x="2704965" y="156358"/>
            <a:ext cx="313638" cy="296217"/>
          </a:xfrm>
          <a:prstGeom prst="rightArrow">
            <a:avLst/>
          </a:prstGeom>
          <a:solidFill>
            <a:srgbClr val="FF3300"/>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twoCellAnchor editAs="oneCell">
    <xdr:from>
      <xdr:col>18</xdr:col>
      <xdr:colOff>66675</xdr:colOff>
      <xdr:row>65</xdr:row>
      <xdr:rowOff>28575</xdr:rowOff>
    </xdr:from>
    <xdr:to>
      <xdr:col>18</xdr:col>
      <xdr:colOff>2156459</xdr:colOff>
      <xdr:row>69</xdr:row>
      <xdr:rowOff>103507</xdr:rowOff>
    </xdr:to>
    <xdr:sp macro="" textlink="">
      <xdr:nvSpPr>
        <xdr:cNvPr id="25" name="四角形: 角を丸くする 24">
          <a:extLst>
            <a:ext uri="{FF2B5EF4-FFF2-40B4-BE49-F238E27FC236}">
              <a16:creationId xmlns:a16="http://schemas.microsoft.com/office/drawing/2014/main" id="{D0BC6F56-9A83-45BD-A9F7-D1E6BA8EE9A3}"/>
            </a:ext>
          </a:extLst>
        </xdr:cNvPr>
        <xdr:cNvSpPr/>
      </xdr:nvSpPr>
      <xdr:spPr>
        <a:xfrm>
          <a:off x="12030075" y="16078200"/>
          <a:ext cx="2085974" cy="1143002"/>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人目までとなっています。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16</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人目以降に記入する場合は、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PrintsWithSheet="0"/>
  </xdr:twoCellAnchor>
  <xdr:twoCellAnchor editAs="oneCell">
    <xdr:from>
      <xdr:col>18</xdr:col>
      <xdr:colOff>57150</xdr:colOff>
      <xdr:row>50</xdr:row>
      <xdr:rowOff>0</xdr:rowOff>
    </xdr:from>
    <xdr:to>
      <xdr:col>18</xdr:col>
      <xdr:colOff>2580005</xdr:colOff>
      <xdr:row>59</xdr:row>
      <xdr:rowOff>65405</xdr:rowOff>
    </xdr:to>
    <xdr:sp macro="" textlink="">
      <xdr:nvSpPr>
        <xdr:cNvPr id="26" name="四角形: 角を丸くする 25">
          <a:extLst>
            <a:ext uri="{FF2B5EF4-FFF2-40B4-BE49-F238E27FC236}">
              <a16:creationId xmlns:a16="http://schemas.microsoft.com/office/drawing/2014/main" id="{E86A69B3-B270-4ED1-BE3A-96604655DFB7}"/>
            </a:ext>
          </a:extLst>
        </xdr:cNvPr>
        <xdr:cNvSpPr/>
      </xdr:nvSpPr>
      <xdr:spPr>
        <a:xfrm>
          <a:off x="12020550" y="12106275"/>
          <a:ext cx="2524125" cy="2466975"/>
        </a:xfrm>
        <a:prstGeom prst="roundRect">
          <a:avLst>
            <a:gd name="adj" fmla="val 484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lnSpc>
              <a:spcPts val="1500"/>
            </a:lnSpc>
          </a:pPr>
          <a:r>
            <a:rPr kumimoji="1" lang="ja-JP" altLang="en-US" sz="1000">
              <a:latin typeface="Meiryo UI" panose="020B0604030504040204" pitchFamily="50" charset="-128"/>
              <a:ea typeface="Meiryo UI" panose="020B0604030504040204" pitchFamily="50" charset="-128"/>
            </a:rPr>
            <a:t>個別の事象により早期入国や延長滞在となる場合は備考欄にその旨記載し、</a:t>
          </a:r>
          <a:r>
            <a:rPr kumimoji="1" lang="ja-JP" altLang="ja-JP" sz="1000">
              <a:solidFill>
                <a:schemeClr val="lt1"/>
              </a:solidFill>
              <a:effectLst/>
              <a:latin typeface="Meiryo UI" panose="020B0604030504040204" pitchFamily="50" charset="-128"/>
              <a:ea typeface="Meiryo UI" panose="020B0604030504040204" pitchFamily="50" charset="-128"/>
              <a:cs typeface="+mn-cs"/>
            </a:rPr>
            <a:t>「日本入国日」、「日本出国日」はプログラム実施期間内とし</a:t>
          </a:r>
          <a:r>
            <a:rPr kumimoji="1" lang="ja-JP" altLang="en-US" sz="1000">
              <a:solidFill>
                <a:schemeClr val="lt1"/>
              </a:solidFill>
              <a:effectLst/>
              <a:latin typeface="Meiryo UI" panose="020B0604030504040204" pitchFamily="50" charset="-128"/>
              <a:ea typeface="Meiryo UI" panose="020B0604030504040204" pitchFamily="50" charset="-128"/>
              <a:cs typeface="+mn-cs"/>
            </a:rPr>
            <a:t>ください</a:t>
          </a:r>
          <a:r>
            <a:rPr kumimoji="1" lang="ja-JP" altLang="en-US" sz="1000">
              <a:latin typeface="Meiryo UI" panose="020B0604030504040204" pitchFamily="50" charset="-128"/>
              <a:ea typeface="Meiryo UI" panose="020B0604030504040204" pitchFamily="50" charset="-128"/>
            </a:rPr>
            <a:t>。</a:t>
          </a:r>
          <a:endParaRPr kumimoji="1" lang="en-US" altLang="ja-JP" sz="1000">
            <a:latin typeface="Meiryo UI" panose="020B0604030504040204" pitchFamily="50" charset="-128"/>
            <a:ea typeface="Meiryo UI" panose="020B0604030504040204" pitchFamily="50" charset="-128"/>
          </a:endParaRPr>
        </a:p>
        <a:p>
          <a:pPr algn="l">
            <a:lnSpc>
              <a:spcPts val="1500"/>
            </a:lnSpc>
          </a:pPr>
          <a:endParaRPr kumimoji="1" lang="en-US" altLang="ja-JP" sz="1000">
            <a:latin typeface="Meiryo UI" panose="020B0604030504040204" pitchFamily="50" charset="-128"/>
            <a:ea typeface="Meiryo UI" panose="020B0604030504040204" pitchFamily="50" charset="-128"/>
          </a:endParaRPr>
        </a:p>
        <a:p>
          <a:pPr algn="l">
            <a:lnSpc>
              <a:spcPts val="1500"/>
            </a:lnSpc>
          </a:pPr>
          <a:r>
            <a:rPr kumimoji="1" lang="ja-JP" altLang="en-US" sz="1000">
              <a:latin typeface="Meiryo UI" panose="020B0604030504040204" pitchFamily="50" charset="-128"/>
              <a:ea typeface="Meiryo UI" panose="020B0604030504040204" pitchFamily="50" charset="-128"/>
            </a:rPr>
            <a:t>「さくらサイエンスプログラム」として全員延長する場合は、「日本出国日」を延長後の出国日とし、備考欄に「</a:t>
          </a:r>
          <a:r>
            <a:rPr kumimoji="1" lang="en-US" altLang="ja-JP" sz="1000">
              <a:latin typeface="Meiryo UI" panose="020B0604030504040204" pitchFamily="50" charset="-128"/>
              <a:ea typeface="Meiryo UI" panose="020B0604030504040204" pitchFamily="50" charset="-128"/>
            </a:rPr>
            <a:t>SSP</a:t>
          </a:r>
          <a:r>
            <a:rPr kumimoji="1" lang="ja-JP" altLang="en-US" sz="1000">
              <a:latin typeface="Meiryo UI" panose="020B0604030504040204" pitchFamily="50" charset="-128"/>
              <a:ea typeface="Meiryo UI" panose="020B0604030504040204" pitchFamily="50" charset="-128"/>
            </a:rPr>
            <a:t>として延長」と記載をお願いします。</a:t>
          </a:r>
          <a:endParaRPr kumimoji="1" lang="en-US" altLang="ja-JP" sz="1000">
            <a:latin typeface="Meiryo UI" panose="020B0604030504040204" pitchFamily="50" charset="-128"/>
            <a:ea typeface="Meiryo UI" panose="020B0604030504040204" pitchFamily="50" charset="-128"/>
          </a:endParaRPr>
        </a:p>
      </xdr:txBody>
    </xdr:sp>
    <xdr:clientData fPrintsWithSheet="0"/>
  </xdr:twoCellAnchor>
  <xdr:twoCellAnchor editAs="oneCell">
    <xdr:from>
      <xdr:col>4</xdr:col>
      <xdr:colOff>390524</xdr:colOff>
      <xdr:row>0</xdr:row>
      <xdr:rowOff>76199</xdr:rowOff>
    </xdr:from>
    <xdr:to>
      <xdr:col>9</xdr:col>
      <xdr:colOff>1169034</xdr:colOff>
      <xdr:row>2</xdr:row>
      <xdr:rowOff>140334</xdr:rowOff>
    </xdr:to>
    <xdr:sp macro="" textlink="">
      <xdr:nvSpPr>
        <xdr:cNvPr id="24" name="四角形: 角を丸くする 23">
          <a:extLst>
            <a:ext uri="{FF2B5EF4-FFF2-40B4-BE49-F238E27FC236}">
              <a16:creationId xmlns:a16="http://schemas.microsoft.com/office/drawing/2014/main" id="{B8DB7722-B7C5-40B8-A727-54D49822B842}"/>
            </a:ext>
          </a:extLst>
        </xdr:cNvPr>
        <xdr:cNvSpPr/>
      </xdr:nvSpPr>
      <xdr:spPr>
        <a:xfrm>
          <a:off x="3505199" y="76199"/>
          <a:ext cx="5229225" cy="46672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en-US" altLang="ja-JP" sz="1000" b="1">
              <a:solidFill>
                <a:srgbClr val="FFFF00"/>
              </a:solidFill>
              <a:latin typeface="Meiryo UI" panose="020B0604030504040204" pitchFamily="50" charset="-128"/>
              <a:ea typeface="Meiryo UI" panose="020B0604030504040204" pitchFamily="50" charset="-128"/>
            </a:rPr>
            <a:t>8)</a:t>
          </a:r>
          <a:r>
            <a:rPr kumimoji="1" lang="ja-JP" altLang="en-US" sz="1000" b="1">
              <a:solidFill>
                <a:srgbClr val="FFFF00"/>
              </a:solidFill>
              <a:latin typeface="Meiryo UI" panose="020B0604030504040204" pitchFamily="50" charset="-128"/>
              <a:ea typeface="Meiryo UI" panose="020B0604030504040204" pitchFamily="50" charset="-128"/>
            </a:rPr>
            <a:t>招へい者リストは受付システムに反映されないので申請時は入力しないでください。　</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lnSpc>
              <a:spcPts val="1400"/>
            </a:lnSpc>
          </a:pPr>
          <a:r>
            <a:rPr kumimoji="1" lang="ja-JP" altLang="en-US" sz="1000" b="1">
              <a:solidFill>
                <a:srgbClr val="FFFF00"/>
              </a:solidFill>
              <a:latin typeface="Meiryo UI" panose="020B0604030504040204" pitchFamily="50" charset="-128"/>
              <a:ea typeface="Meiryo UI" panose="020B0604030504040204" pitchFamily="50" charset="-128"/>
            </a:rPr>
            <a:t>　</a:t>
          </a:r>
          <a:r>
            <a:rPr kumimoji="1" lang="ja-JP" altLang="en-US" sz="1000" b="0">
              <a:solidFill>
                <a:schemeClr val="bg1"/>
              </a:solidFill>
              <a:latin typeface="Meiryo UI" panose="020B0604030504040204" pitchFamily="50" charset="-128"/>
              <a:ea typeface="Meiryo UI" panose="020B0604030504040204" pitchFamily="50" charset="-128"/>
            </a:rPr>
            <a:t>採択後、プログラム開始</a:t>
          </a:r>
          <a:r>
            <a:rPr kumimoji="1" lang="en-US" altLang="ja-JP" sz="1000" b="0">
              <a:solidFill>
                <a:schemeClr val="bg1"/>
              </a:solidFill>
              <a:latin typeface="Meiryo UI" panose="020B0604030504040204" pitchFamily="50" charset="-128"/>
              <a:ea typeface="Meiryo UI" panose="020B0604030504040204" pitchFamily="50" charset="-128"/>
            </a:rPr>
            <a:t>2</a:t>
          </a:r>
          <a:r>
            <a:rPr kumimoji="1" lang="ja-JP" altLang="en-US" sz="1000" b="0">
              <a:solidFill>
                <a:schemeClr val="bg1"/>
              </a:solidFill>
              <a:latin typeface="Meiryo UI" panose="020B0604030504040204" pitchFamily="50" charset="-128"/>
              <a:ea typeface="Meiryo UI" panose="020B0604030504040204" pitchFamily="50" charset="-128"/>
            </a:rPr>
            <a:t>週間前までに来日要件を満たした確定版の提出が必須です。</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185420</xdr:colOff>
      <xdr:row>0</xdr:row>
      <xdr:rowOff>101600</xdr:rowOff>
    </xdr:from>
    <xdr:to>
      <xdr:col>1</xdr:col>
      <xdr:colOff>284530</xdr:colOff>
      <xdr:row>0</xdr:row>
      <xdr:rowOff>135622</xdr:rowOff>
    </xdr:to>
    <xdr:pic>
      <xdr:nvPicPr>
        <xdr:cNvPr id="5" name="図 4">
          <a:extLst>
            <a:ext uri="{FF2B5EF4-FFF2-40B4-BE49-F238E27FC236}">
              <a16:creationId xmlns:a16="http://schemas.microsoft.com/office/drawing/2014/main" id="{B691367A-8CB8-40BD-87E9-9A73E7ECA2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4100" y="101600"/>
          <a:ext cx="99110" cy="34022"/>
        </a:xfrm>
        <a:prstGeom prst="rect">
          <a:avLst/>
        </a:prstGeom>
      </xdr:spPr>
    </xdr:pic>
    <xdr:clientData/>
  </xdr:twoCellAnchor>
  <xdr:twoCellAnchor>
    <xdr:from>
      <xdr:col>3</xdr:col>
      <xdr:colOff>406400</xdr:colOff>
      <xdr:row>2</xdr:row>
      <xdr:rowOff>88900</xdr:rowOff>
    </xdr:from>
    <xdr:to>
      <xdr:col>4</xdr:col>
      <xdr:colOff>1506220</xdr:colOff>
      <xdr:row>9</xdr:row>
      <xdr:rowOff>53340</xdr:rowOff>
    </xdr:to>
    <xdr:grpSp>
      <xdr:nvGrpSpPr>
        <xdr:cNvPr id="10" name="グループ化 9">
          <a:extLst>
            <a:ext uri="{FF2B5EF4-FFF2-40B4-BE49-F238E27FC236}">
              <a16:creationId xmlns:a16="http://schemas.microsoft.com/office/drawing/2014/main" id="{21B10808-4E25-4A3F-A175-74C4F9587F91}"/>
            </a:ext>
          </a:extLst>
        </xdr:cNvPr>
        <xdr:cNvGrpSpPr/>
      </xdr:nvGrpSpPr>
      <xdr:grpSpPr>
        <a:xfrm>
          <a:off x="4792980" y="510540"/>
          <a:ext cx="2866390" cy="1457960"/>
          <a:chOff x="5476875" y="1066799"/>
          <a:chExt cx="2705100" cy="1419225"/>
        </a:xfrm>
      </xdr:grpSpPr>
      <xdr:sp macro="" textlink="">
        <xdr:nvSpPr>
          <xdr:cNvPr id="11" name="角丸四角形 1">
            <a:extLst>
              <a:ext uri="{FF2B5EF4-FFF2-40B4-BE49-F238E27FC236}">
                <a16:creationId xmlns:a16="http://schemas.microsoft.com/office/drawing/2014/main" id="{63472A53-A977-41B2-B25A-AC23AE118777}"/>
              </a:ext>
            </a:extLst>
          </xdr:cNvPr>
          <xdr:cNvSpPr/>
        </xdr:nvSpPr>
        <xdr:spPr>
          <a:xfrm>
            <a:off x="5476875" y="1200472"/>
            <a:ext cx="2705100" cy="1285552"/>
          </a:xfrm>
          <a:prstGeom prst="roundRect">
            <a:avLst>
              <a:gd name="adj" fmla="val 0"/>
            </a:avLst>
          </a:prstGeom>
          <a:noFill/>
          <a:ln w="31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BC90A36B-1D30-4B43-A9D6-5CD927B8A22D}"/>
              </a:ext>
            </a:extLst>
          </xdr:cNvPr>
          <xdr:cNvSpPr txBox="1"/>
        </xdr:nvSpPr>
        <xdr:spPr>
          <a:xfrm>
            <a:off x="5667375" y="1066799"/>
            <a:ext cx="926763" cy="21206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000" b="0">
                <a:latin typeface="Meiryo UI" panose="020B0604030504040204" pitchFamily="50" charset="-128"/>
                <a:ea typeface="Meiryo UI" panose="020B0604030504040204" pitchFamily="50" charset="-128"/>
              </a:rPr>
              <a:t>(JST</a:t>
            </a:r>
            <a:r>
              <a:rPr kumimoji="1" lang="ja-JP" altLang="en-US" sz="1000" b="0">
                <a:latin typeface="Meiryo UI" panose="020B0604030504040204" pitchFamily="50" charset="-128"/>
                <a:ea typeface="Meiryo UI" panose="020B0604030504040204" pitchFamily="50" charset="-128"/>
              </a:rPr>
              <a:t>使用欄</a:t>
            </a:r>
            <a:r>
              <a:rPr kumimoji="1" lang="en-US" altLang="ja-JP" sz="1000" b="0">
                <a:latin typeface="Meiryo UI" panose="020B0604030504040204" pitchFamily="50" charset="-128"/>
                <a:ea typeface="Meiryo UI" panose="020B0604030504040204" pitchFamily="50" charset="-128"/>
              </a:rPr>
              <a:t>) </a:t>
            </a:r>
            <a:endParaRPr kumimoji="1" lang="ja-JP" altLang="en-US" sz="1000" b="0">
              <a:latin typeface="Meiryo UI" panose="020B0604030504040204" pitchFamily="50" charset="-128"/>
              <a:ea typeface="Meiryo UI" panose="020B0604030504040204" pitchFamily="50" charset="-128"/>
            </a:endParaRPr>
          </a:p>
        </xdr:txBody>
      </xdr:sp>
      <xdr:sp macro="" textlink="">
        <xdr:nvSpPr>
          <xdr:cNvPr id="13" name="正方形/長方形 12">
            <a:extLst>
              <a:ext uri="{FF2B5EF4-FFF2-40B4-BE49-F238E27FC236}">
                <a16:creationId xmlns:a16="http://schemas.microsoft.com/office/drawing/2014/main" id="{D954C14E-D039-4744-8189-1433A73EB663}"/>
              </a:ext>
            </a:extLst>
          </xdr:cNvPr>
          <xdr:cNvSpPr/>
        </xdr:nvSpPr>
        <xdr:spPr>
          <a:xfrm>
            <a:off x="5610225" y="1628775"/>
            <a:ext cx="809625"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B4CFD6E0-A018-4375-8BDB-B610F2CE02B3}"/>
              </a:ext>
            </a:extLst>
          </xdr:cNvPr>
          <xdr:cNvSpPr/>
        </xdr:nvSpPr>
        <xdr:spPr>
          <a:xfrm>
            <a:off x="7229475" y="1628775"/>
            <a:ext cx="809625"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D6C4C687-8A6B-49CC-A1CC-09B73916E93A}"/>
              </a:ext>
            </a:extLst>
          </xdr:cNvPr>
          <xdr:cNvSpPr/>
        </xdr:nvSpPr>
        <xdr:spPr>
          <a:xfrm>
            <a:off x="6419850" y="1628775"/>
            <a:ext cx="809625" cy="762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DDC7606D-0711-483C-9FBC-87551EF0B5B6}"/>
              </a:ext>
            </a:extLst>
          </xdr:cNvPr>
          <xdr:cNvSpPr txBox="1"/>
        </xdr:nvSpPr>
        <xdr:spPr>
          <a:xfrm>
            <a:off x="6419852" y="1323975"/>
            <a:ext cx="1698018"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月　　　　日　申請分承認</a:t>
            </a:r>
          </a:p>
        </xdr:txBody>
      </xdr:sp>
    </xdr:grpSp>
    <xdr:clientData/>
  </xdr:twoCellAnchor>
  <xdr:twoCellAnchor>
    <xdr:from>
      <xdr:col>0</xdr:col>
      <xdr:colOff>38100</xdr:colOff>
      <xdr:row>2</xdr:row>
      <xdr:rowOff>63500</xdr:rowOff>
    </xdr:from>
    <xdr:to>
      <xdr:col>4</xdr:col>
      <xdr:colOff>1727835</xdr:colOff>
      <xdr:row>9</xdr:row>
      <xdr:rowOff>106045</xdr:rowOff>
    </xdr:to>
    <xdr:sp macro="" textlink="">
      <xdr:nvSpPr>
        <xdr:cNvPr id="6" name="正方形/長方形 5">
          <a:extLst>
            <a:ext uri="{FF2B5EF4-FFF2-40B4-BE49-F238E27FC236}">
              <a16:creationId xmlns:a16="http://schemas.microsoft.com/office/drawing/2014/main" id="{AA0F95C8-D73D-4538-874E-83E052A8E253}"/>
            </a:ext>
          </a:extLst>
        </xdr:cNvPr>
        <xdr:cNvSpPr/>
      </xdr:nvSpPr>
      <xdr:spPr>
        <a:xfrm>
          <a:off x="38100" y="482600"/>
          <a:ext cx="7839075" cy="15360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1050" b="0">
            <a:solidFill>
              <a:srgbClr val="FF0000"/>
            </a:solidFill>
            <a:effectLst/>
            <a:latin typeface="Meiryo UI" panose="020B0604030504040204" pitchFamily="50" charset="-128"/>
            <a:ea typeface="Meiryo UI" panose="020B0604030504040204" pitchFamily="50" charset="-128"/>
            <a:cs typeface="+mn-cs"/>
          </a:endParaRPr>
        </a:p>
        <a:p>
          <a:endParaRPr kumimoji="1" lang="en-US" altLang="ja-JP" sz="1050" b="0">
            <a:solidFill>
              <a:srgbClr val="FF0000"/>
            </a:solidFill>
            <a:effectLst/>
            <a:latin typeface="Meiryo UI" panose="020B0604030504040204" pitchFamily="50" charset="-128"/>
            <a:ea typeface="Meiryo UI" panose="020B0604030504040204" pitchFamily="50" charset="-128"/>
            <a:cs typeface="+mn-cs"/>
          </a:endParaRPr>
        </a:p>
        <a:p>
          <a:r>
            <a:rPr kumimoji="1" lang="ja-JP" altLang="ja-JP" sz="1050" b="1">
              <a:solidFill>
                <a:srgbClr val="FF0000"/>
              </a:solidFill>
              <a:effectLst/>
              <a:latin typeface="Meiryo UI" panose="020B0604030504040204" pitchFamily="50" charset="-128"/>
              <a:ea typeface="Meiryo UI" panose="020B0604030504040204" pitchFamily="50" charset="-128"/>
              <a:cs typeface="+mn-cs"/>
            </a:rPr>
            <a:t>＊科学技術に関するプログラムを減らし、文化体験や自由行動を追加する変更は原則としてできません。</a:t>
          </a:r>
          <a:br>
            <a:rPr kumimoji="1" lang="ja-JP" altLang="ja-JP" sz="1050" b="1">
              <a:solidFill>
                <a:srgbClr val="FF0000"/>
              </a:solidFill>
              <a:effectLst/>
              <a:latin typeface="Meiryo UI" panose="020B0604030504040204" pitchFamily="50" charset="-128"/>
              <a:ea typeface="Meiryo UI" panose="020B0604030504040204" pitchFamily="50" charset="-128"/>
              <a:cs typeface="+mn-cs"/>
            </a:rPr>
          </a:br>
          <a:r>
            <a:rPr kumimoji="1" lang="ja-JP" altLang="ja-JP" sz="1050" b="1">
              <a:solidFill>
                <a:srgbClr val="FF0000"/>
              </a:solidFill>
              <a:effectLst/>
              <a:latin typeface="Meiryo UI" panose="020B0604030504040204" pitchFamily="50" charset="-128"/>
              <a:ea typeface="Meiryo UI" panose="020B0604030504040204" pitchFamily="50" charset="-128"/>
              <a:cs typeface="+mn-cs"/>
            </a:rPr>
            <a:t>＊変更承認申請書を要しない内容であっても、目的・趣旨に照らして</a:t>
          </a:r>
          <a:r>
            <a:rPr kumimoji="1" lang="en-US" altLang="ja-JP" sz="1050" b="1">
              <a:solidFill>
                <a:srgbClr val="FF0000"/>
              </a:solidFill>
              <a:effectLst/>
              <a:latin typeface="Meiryo UI" panose="020B0604030504040204" pitchFamily="50" charset="-128"/>
              <a:ea typeface="Meiryo UI" panose="020B0604030504040204" pitchFamily="50" charset="-128"/>
              <a:cs typeface="+mn-cs"/>
            </a:rPr>
            <a:t>JST</a:t>
          </a:r>
          <a:r>
            <a:rPr kumimoji="1" lang="ja-JP" altLang="ja-JP" sz="1050" b="1">
              <a:solidFill>
                <a:srgbClr val="FF0000"/>
              </a:solidFill>
              <a:effectLst/>
              <a:latin typeface="Meiryo UI" panose="020B0604030504040204" pitchFamily="50" charset="-128"/>
              <a:ea typeface="Meiryo UI" panose="020B0604030504040204" pitchFamily="50" charset="-128"/>
              <a:cs typeface="+mn-cs"/>
            </a:rPr>
            <a:t>が不適当と判断する場合には変更を認めない場合があります。</a:t>
          </a:r>
          <a:br>
            <a:rPr kumimoji="1" lang="ja-JP" altLang="ja-JP" sz="1050" b="1">
              <a:solidFill>
                <a:srgbClr val="FF0000"/>
              </a:solidFill>
              <a:effectLst/>
              <a:latin typeface="Meiryo UI" panose="020B0604030504040204" pitchFamily="50" charset="-128"/>
              <a:ea typeface="Meiryo UI" panose="020B0604030504040204" pitchFamily="50" charset="-128"/>
              <a:cs typeface="+mn-cs"/>
            </a:rPr>
          </a:br>
          <a:r>
            <a:rPr kumimoji="1" lang="ja-JP" altLang="ja-JP" sz="1050" b="1">
              <a:solidFill>
                <a:srgbClr val="FF0000"/>
              </a:solidFill>
              <a:effectLst/>
              <a:latin typeface="Meiryo UI" panose="020B0604030504040204" pitchFamily="50" charset="-128"/>
              <a:ea typeface="Meiryo UI" panose="020B0604030504040204" pitchFamily="50" charset="-128"/>
              <a:cs typeface="+mn-cs"/>
            </a:rPr>
            <a:t>＊終了報告時に変更が発覚した場合はお認めできかねますので、必ず事前に変更のご連絡をお願いします。</a:t>
          </a:r>
          <a:endParaRPr lang="ja-JP" altLang="ja-JP" sz="1050" b="1">
            <a:solidFill>
              <a:srgbClr val="FF0000"/>
            </a:solidFill>
            <a:effectLst/>
            <a:latin typeface="Meiryo UI" panose="020B0604030504040204" pitchFamily="50" charset="-128"/>
            <a:ea typeface="Meiryo UI" panose="020B0604030504040204" pitchFamily="50" charset="-128"/>
          </a:endParaRPr>
        </a:p>
        <a:p>
          <a:r>
            <a:rPr kumimoji="1" lang="ja-JP" altLang="ja-JP" sz="1050" b="1" baseline="0">
              <a:solidFill>
                <a:srgbClr val="FF0000"/>
              </a:solidFill>
              <a:effectLst/>
              <a:latin typeface="Meiryo UI" panose="020B0604030504040204" pitchFamily="50" charset="-128"/>
              <a:ea typeface="Meiryo UI" panose="020B0604030504040204" pitchFamily="50" charset="-128"/>
              <a:cs typeface="+mn-cs"/>
            </a:rPr>
            <a:t>＊複数の変更が同時に発生する場合も変更内容種別ごとに記入してください。</a:t>
          </a:r>
          <a:endParaRPr lang="ja-JP" altLang="ja-JP" sz="1050" b="1">
            <a:solidFill>
              <a:srgbClr val="FF0000"/>
            </a:solidFill>
            <a:effectLst/>
            <a:latin typeface="Meiryo UI" panose="020B0604030504040204" pitchFamily="50" charset="-128"/>
            <a:ea typeface="Meiryo UI" panose="020B0604030504040204" pitchFamily="50" charset="-128"/>
          </a:endParaRPr>
        </a:p>
        <a:p>
          <a:pPr algn="l"/>
          <a:endParaRPr kumimoji="1" lang="ja-JP" altLang="en-US" sz="1100">
            <a:solidFill>
              <a:srgbClr val="FF0000"/>
            </a:solidFill>
          </a:endParaRPr>
        </a:p>
      </xdr:txBody>
    </xdr:sp>
    <xdr:clientData fPrintsWithSheet="0"/>
  </xdr:twoCellAnchor>
  <xdr:twoCellAnchor editAs="absolute">
    <xdr:from>
      <xdr:col>1</xdr:col>
      <xdr:colOff>328930</xdr:colOff>
      <xdr:row>1</xdr:row>
      <xdr:rowOff>46355</xdr:rowOff>
    </xdr:from>
    <xdr:to>
      <xdr:col>4</xdr:col>
      <xdr:colOff>764540</xdr:colOff>
      <xdr:row>4</xdr:row>
      <xdr:rowOff>2541</xdr:rowOff>
    </xdr:to>
    <xdr:sp macro="" textlink="">
      <xdr:nvSpPr>
        <xdr:cNvPr id="9" name="四角形: 角を丸くする 8">
          <a:extLst>
            <a:ext uri="{FF2B5EF4-FFF2-40B4-BE49-F238E27FC236}">
              <a16:creationId xmlns:a16="http://schemas.microsoft.com/office/drawing/2014/main" id="{803B5533-4F18-41B1-9EAA-950E3E7D4425}"/>
            </a:ext>
          </a:extLst>
        </xdr:cNvPr>
        <xdr:cNvSpPr/>
      </xdr:nvSpPr>
      <xdr:spPr>
        <a:xfrm>
          <a:off x="1197610" y="236855"/>
          <a:ext cx="5716270" cy="611506"/>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1">
              <a:solidFill>
                <a:schemeClr val="bg1"/>
              </a:solidFill>
              <a:latin typeface="Meiryo UI" panose="020B0604030504040204" pitchFamily="50" charset="-128"/>
              <a:ea typeface="Meiryo UI" panose="020B0604030504040204" pitchFamily="50" charset="-128"/>
            </a:rPr>
            <a:t>　契約後、変更があった場合に使用します。変更があった場合は、右記の記入例を参考に記入してください。</a:t>
          </a:r>
          <a:endParaRPr kumimoji="1" lang="en-US" altLang="ja-JP" sz="1000" b="1">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rgbClr val="FFC000"/>
              </a:solidFill>
              <a:latin typeface="Meiryo UI" panose="020B0604030504040204" pitchFamily="50" charset="-128"/>
              <a:ea typeface="Meiryo UI" panose="020B0604030504040204" pitchFamily="50" charset="-128"/>
            </a:rPr>
            <a:t>　</a:t>
          </a:r>
          <a:r>
            <a:rPr kumimoji="1" lang="en-US" altLang="ja-JP" sz="1000" b="0">
              <a:solidFill>
                <a:srgbClr val="FFC000"/>
              </a:solidFill>
              <a:latin typeface="Meiryo UI" panose="020B0604030504040204" pitchFamily="50" charset="-128"/>
              <a:ea typeface="Meiryo UI" panose="020B0604030504040204" pitchFamily="50" charset="-128"/>
            </a:rPr>
            <a:t>※</a:t>
          </a:r>
          <a:r>
            <a:rPr kumimoji="1" lang="ja-JP" altLang="en-US" sz="1000" b="0">
              <a:solidFill>
                <a:srgbClr val="FFC000"/>
              </a:solidFill>
              <a:latin typeface="Meiryo UI" panose="020B0604030504040204" pitchFamily="50" charset="-128"/>
              <a:ea typeface="Meiryo UI" panose="020B0604030504040204" pitchFamily="50" charset="-128"/>
            </a:rPr>
            <a:t>採択後に変更があった場合は、改訂履歴へは記入せずに契約担当者へその旨お知らせください。</a:t>
          </a:r>
          <a:endParaRPr kumimoji="1" lang="en-US" altLang="ja-JP" sz="1000" b="0">
            <a:solidFill>
              <a:srgbClr val="FFC000"/>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A3BE-9419-4339-B224-1CFB58050633}">
  <sheetPr codeName="Sheet1">
    <pageSetUpPr fitToPage="1"/>
  </sheetPr>
  <dimension ref="A1:K41"/>
  <sheetViews>
    <sheetView showGridLines="0" tabSelected="1" zoomScaleNormal="100" zoomScaleSheetLayoutView="101" workbookViewId="0"/>
  </sheetViews>
  <sheetFormatPr defaultRowHeight="15" x14ac:dyDescent="0.35"/>
  <cols>
    <col min="1" max="1" width="18.78515625" customWidth="1"/>
    <col min="2" max="2" width="10.42578125" customWidth="1"/>
    <col min="3" max="3" width="7.35546875" customWidth="1"/>
    <col min="4" max="5" width="7.78515625" customWidth="1"/>
    <col min="6" max="6" width="13.78515625" customWidth="1"/>
    <col min="7" max="7" width="16.78515625" customWidth="1"/>
    <col min="8" max="8" width="2.78515625" customWidth="1"/>
    <col min="9" max="9" width="15.85546875" bestFit="1" customWidth="1"/>
    <col min="10" max="10" width="20.42578125" customWidth="1"/>
    <col min="11" max="12" width="24.78515625" customWidth="1"/>
  </cols>
  <sheetData>
    <row r="1" spans="1:11" ht="15" customHeight="1" x14ac:dyDescent="0.35">
      <c r="A1" s="66"/>
      <c r="G1" s="54" t="s">
        <v>633</v>
      </c>
    </row>
    <row r="2" spans="1:11" ht="14.25" customHeight="1" x14ac:dyDescent="0.35">
      <c r="A2" s="25" t="s">
        <v>623</v>
      </c>
      <c r="G2" s="88" t="str">
        <f>IF(A3="業務計画書","【様式２】","")</f>
        <v/>
      </c>
    </row>
    <row r="3" spans="1:11" ht="28.5" customHeight="1" x14ac:dyDescent="0.35">
      <c r="A3" s="506" t="str">
        <f>IF(OR(C5="(申請時記入不要)",C5=""),"交流計画書","業務計画書")</f>
        <v>交流計画書</v>
      </c>
      <c r="B3" s="506"/>
      <c r="C3" s="506"/>
      <c r="D3" s="506"/>
      <c r="E3" s="506"/>
      <c r="F3" s="506"/>
      <c r="G3" s="506"/>
    </row>
    <row r="4" spans="1:11" ht="18" customHeight="1" x14ac:dyDescent="0.35">
      <c r="A4" s="474" t="s">
        <v>0</v>
      </c>
      <c r="B4" s="475"/>
      <c r="C4" s="475"/>
      <c r="D4" s="475"/>
      <c r="E4" s="475"/>
      <c r="F4" s="475"/>
      <c r="G4" s="476"/>
    </row>
    <row r="5" spans="1:11" ht="33" customHeight="1" x14ac:dyDescent="0.35">
      <c r="A5" s="492" t="s">
        <v>1</v>
      </c>
      <c r="B5" s="493"/>
      <c r="C5" s="479" t="s">
        <v>195</v>
      </c>
      <c r="D5" s="480"/>
      <c r="E5" s="480"/>
      <c r="F5" s="480"/>
      <c r="G5" s="481"/>
    </row>
    <row r="6" spans="1:11" ht="33" customHeight="1" x14ac:dyDescent="0.35">
      <c r="A6" s="490" t="s">
        <v>133</v>
      </c>
      <c r="B6" s="491"/>
      <c r="C6" s="499"/>
      <c r="D6" s="500"/>
      <c r="E6" s="500"/>
      <c r="F6" s="500"/>
      <c r="G6" s="501"/>
    </row>
    <row r="7" spans="1:11" ht="33" customHeight="1" x14ac:dyDescent="0.35">
      <c r="A7" s="490" t="s">
        <v>132</v>
      </c>
      <c r="B7" s="491"/>
      <c r="C7" s="496" t="s">
        <v>141</v>
      </c>
      <c r="D7" s="497"/>
      <c r="E7" s="497"/>
      <c r="F7" s="497"/>
      <c r="G7" s="498"/>
    </row>
    <row r="8" spans="1:11" s="10" customFormat="1" ht="33" customHeight="1" x14ac:dyDescent="0.35">
      <c r="A8" s="494" t="s">
        <v>345</v>
      </c>
      <c r="B8" s="495"/>
      <c r="C8" s="488" t="s">
        <v>200</v>
      </c>
      <c r="D8" s="489"/>
      <c r="E8" s="293" t="s">
        <v>144</v>
      </c>
      <c r="F8" s="325" t="s">
        <v>201</v>
      </c>
      <c r="G8" s="285" t="str">
        <f>IF(AND(AND(C8&lt;&gt;"",C8&lt;&gt;"(入国日)"),AND(F8&lt;&gt;"",F8&lt;&gt;"(出国日)")),IF(ISERROR(DATEDIF(C8,F8,"D")+1),"※日程が正しくありません",(IF(C8="","",DATEDIF(C8,F8,"D")+1))),"")</f>
        <v/>
      </c>
      <c r="I8" s="299" t="s">
        <v>314</v>
      </c>
    </row>
    <row r="9" spans="1:11" ht="33" customHeight="1" x14ac:dyDescent="0.35">
      <c r="A9" s="502" t="s">
        <v>325</v>
      </c>
      <c r="B9" s="503"/>
      <c r="C9" s="504"/>
      <c r="D9" s="505"/>
      <c r="E9" s="323" t="str">
        <f>IF(G9="オンライン交流実施","～","")</f>
        <v/>
      </c>
      <c r="F9" s="324"/>
      <c r="G9" s="336" t="s">
        <v>141</v>
      </c>
      <c r="H9" s="274"/>
      <c r="I9" s="456" t="s">
        <v>626</v>
      </c>
      <c r="J9" s="457"/>
    </row>
    <row r="10" spans="1:11" ht="18" customHeight="1" x14ac:dyDescent="0.35">
      <c r="A10" s="125" t="s">
        <v>147</v>
      </c>
      <c r="B10" s="126"/>
      <c r="C10" s="126"/>
      <c r="D10" s="126"/>
      <c r="E10" s="126"/>
      <c r="F10" s="126"/>
      <c r="G10" s="127"/>
      <c r="I10" s="322"/>
      <c r="J10" s="322"/>
    </row>
    <row r="11" spans="1:11" ht="30" customHeight="1" x14ac:dyDescent="0.35">
      <c r="A11" s="531" t="s">
        <v>250</v>
      </c>
      <c r="B11" s="532"/>
      <c r="C11" s="482" t="s">
        <v>239</v>
      </c>
      <c r="D11" s="483"/>
      <c r="E11" s="483"/>
      <c r="F11" s="483"/>
      <c r="G11" s="484"/>
    </row>
    <row r="12" spans="1:11" ht="30" customHeight="1" x14ac:dyDescent="0.3">
      <c r="A12" s="477" t="s">
        <v>257</v>
      </c>
      <c r="B12" s="478"/>
      <c r="C12" s="485" t="s">
        <v>248</v>
      </c>
      <c r="D12" s="486"/>
      <c r="E12" s="486"/>
      <c r="F12" s="486"/>
      <c r="G12" s="487"/>
      <c r="I12" s="539" t="s">
        <v>273</v>
      </c>
      <c r="J12" s="539"/>
      <c r="K12" s="539"/>
    </row>
    <row r="13" spans="1:11" ht="16.5" customHeight="1" x14ac:dyDescent="0.35">
      <c r="A13" s="520" t="s">
        <v>210</v>
      </c>
      <c r="B13" s="218" t="s">
        <v>163</v>
      </c>
      <c r="C13" s="464" t="s">
        <v>328</v>
      </c>
      <c r="D13" s="465"/>
      <c r="E13" s="465"/>
      <c r="F13" s="465"/>
      <c r="G13" s="466"/>
      <c r="I13" s="172"/>
      <c r="J13" s="173" t="s">
        <v>270</v>
      </c>
      <c r="K13" s="174" t="s">
        <v>271</v>
      </c>
    </row>
    <row r="14" spans="1:11" ht="16.5" customHeight="1" x14ac:dyDescent="0.35">
      <c r="A14" s="529"/>
      <c r="B14" s="219" t="s">
        <v>3</v>
      </c>
      <c r="C14" s="461" t="s">
        <v>142</v>
      </c>
      <c r="D14" s="462"/>
      <c r="E14" s="462"/>
      <c r="F14" s="462"/>
      <c r="G14" s="463"/>
      <c r="I14" s="226" t="s">
        <v>215</v>
      </c>
      <c r="J14" s="224" t="s">
        <v>216</v>
      </c>
      <c r="K14" s="225" t="s">
        <v>217</v>
      </c>
    </row>
    <row r="15" spans="1:11" ht="16.5" customHeight="1" x14ac:dyDescent="0.35">
      <c r="A15" s="529"/>
      <c r="B15" s="219" t="s">
        <v>4</v>
      </c>
      <c r="C15" s="461" t="s">
        <v>143</v>
      </c>
      <c r="D15" s="462"/>
      <c r="E15" s="462"/>
      <c r="F15" s="462"/>
      <c r="G15" s="463"/>
      <c r="I15" s="226" t="s">
        <v>218</v>
      </c>
      <c r="J15" s="224" t="s">
        <v>216</v>
      </c>
      <c r="K15" s="225" t="s">
        <v>219</v>
      </c>
    </row>
    <row r="16" spans="1:11" ht="16.5" customHeight="1" x14ac:dyDescent="0.35">
      <c r="A16" s="529"/>
      <c r="B16" s="219" t="s">
        <v>5</v>
      </c>
      <c r="C16" s="467" t="s">
        <v>126</v>
      </c>
      <c r="D16" s="468"/>
      <c r="E16" s="468"/>
      <c r="F16" s="468"/>
      <c r="G16" s="469"/>
      <c r="I16" s="226" t="s">
        <v>220</v>
      </c>
      <c r="J16" s="224" t="s">
        <v>216</v>
      </c>
      <c r="K16" s="225" t="s">
        <v>221</v>
      </c>
    </row>
    <row r="17" spans="1:11" ht="16.5" customHeight="1" x14ac:dyDescent="0.35">
      <c r="A17" s="529"/>
      <c r="B17" s="219" t="s">
        <v>6</v>
      </c>
      <c r="C17" s="64" t="s">
        <v>182</v>
      </c>
      <c r="D17" s="511" t="s">
        <v>128</v>
      </c>
      <c r="E17" s="511"/>
      <c r="F17" s="511"/>
      <c r="G17" s="512"/>
      <c r="I17" s="226" t="s">
        <v>222</v>
      </c>
      <c r="J17" s="224" t="s">
        <v>223</v>
      </c>
      <c r="K17" s="225" t="s">
        <v>224</v>
      </c>
    </row>
    <row r="18" spans="1:11" ht="16.5" customHeight="1" x14ac:dyDescent="0.35">
      <c r="A18" s="529"/>
      <c r="B18" s="219" t="s">
        <v>7</v>
      </c>
      <c r="C18" s="467" t="s">
        <v>126</v>
      </c>
      <c r="D18" s="468"/>
      <c r="E18" s="468"/>
      <c r="F18" s="468"/>
      <c r="G18" s="469"/>
      <c r="I18" s="226" t="s">
        <v>225</v>
      </c>
      <c r="J18" s="224" t="s">
        <v>226</v>
      </c>
      <c r="K18" s="225" t="s">
        <v>221</v>
      </c>
    </row>
    <row r="19" spans="1:11" ht="16.5" customHeight="1" x14ac:dyDescent="0.35">
      <c r="A19" s="530"/>
      <c r="B19" s="220" t="s">
        <v>113</v>
      </c>
      <c r="C19" s="458" t="s">
        <v>127</v>
      </c>
      <c r="D19" s="459"/>
      <c r="E19" s="459"/>
      <c r="F19" s="459"/>
      <c r="G19" s="460"/>
      <c r="I19" s="226" t="s">
        <v>227</v>
      </c>
      <c r="J19" s="224" t="s">
        <v>228</v>
      </c>
      <c r="K19" s="225" t="s">
        <v>229</v>
      </c>
    </row>
    <row r="20" spans="1:11" ht="16.5" customHeight="1" x14ac:dyDescent="0.35">
      <c r="A20" s="523" t="s">
        <v>150</v>
      </c>
      <c r="B20" s="221" t="s">
        <v>163</v>
      </c>
      <c r="C20" s="526" t="s">
        <v>336</v>
      </c>
      <c r="D20" s="527"/>
      <c r="E20" s="527"/>
      <c r="F20" s="527"/>
      <c r="G20" s="528"/>
      <c r="I20" s="226" t="s">
        <v>620</v>
      </c>
      <c r="J20" s="224" t="s">
        <v>228</v>
      </c>
      <c r="K20" s="225" t="s">
        <v>221</v>
      </c>
    </row>
    <row r="21" spans="1:11" ht="16.5" customHeight="1" x14ac:dyDescent="0.35">
      <c r="A21" s="524"/>
      <c r="B21" s="219" t="s">
        <v>3</v>
      </c>
      <c r="C21" s="461" t="s">
        <v>120</v>
      </c>
      <c r="D21" s="462"/>
      <c r="E21" s="462"/>
      <c r="F21" s="462"/>
      <c r="G21" s="463"/>
      <c r="I21" s="226" t="s">
        <v>230</v>
      </c>
      <c r="J21" s="224" t="s">
        <v>231</v>
      </c>
      <c r="K21" s="225" t="s">
        <v>231</v>
      </c>
    </row>
    <row r="22" spans="1:11" ht="16.5" customHeight="1" x14ac:dyDescent="0.35">
      <c r="A22" s="524"/>
      <c r="B22" s="219" t="s">
        <v>4</v>
      </c>
      <c r="C22" s="461" t="s">
        <v>121</v>
      </c>
      <c r="D22" s="462"/>
      <c r="E22" s="462"/>
      <c r="F22" s="462"/>
      <c r="G22" s="463"/>
      <c r="I22" s="226" t="s">
        <v>232</v>
      </c>
      <c r="J22" s="224" t="s">
        <v>233</v>
      </c>
      <c r="K22" s="225" t="s">
        <v>233</v>
      </c>
    </row>
    <row r="23" spans="1:11" ht="16.5" customHeight="1" x14ac:dyDescent="0.35">
      <c r="A23" s="524"/>
      <c r="B23" s="219" t="s">
        <v>5</v>
      </c>
      <c r="C23" s="467" t="s">
        <v>126</v>
      </c>
      <c r="D23" s="468"/>
      <c r="E23" s="468"/>
      <c r="F23" s="468"/>
      <c r="G23" s="469"/>
      <c r="I23" s="227" t="s">
        <v>234</v>
      </c>
      <c r="J23" s="224" t="s">
        <v>235</v>
      </c>
      <c r="K23" s="225" t="s">
        <v>235</v>
      </c>
    </row>
    <row r="24" spans="1:11" ht="16.5" customHeight="1" x14ac:dyDescent="0.35">
      <c r="A24" s="524"/>
      <c r="B24" s="219" t="s">
        <v>6</v>
      </c>
      <c r="C24" s="64" t="s">
        <v>182</v>
      </c>
      <c r="D24" s="507" t="s">
        <v>128</v>
      </c>
      <c r="E24" s="508"/>
      <c r="F24" s="508"/>
      <c r="G24" s="509"/>
      <c r="I24" s="228"/>
      <c r="J24" s="224" t="s">
        <v>236</v>
      </c>
      <c r="K24" s="225" t="s">
        <v>236</v>
      </c>
    </row>
    <row r="25" spans="1:11" ht="16.5" customHeight="1" x14ac:dyDescent="0.35">
      <c r="A25" s="524"/>
      <c r="B25" s="219" t="s">
        <v>7</v>
      </c>
      <c r="C25" s="467" t="s">
        <v>126</v>
      </c>
      <c r="D25" s="468"/>
      <c r="E25" s="468"/>
      <c r="F25" s="468"/>
      <c r="G25" s="469"/>
      <c r="I25" s="229"/>
      <c r="J25" s="224" t="s">
        <v>237</v>
      </c>
      <c r="K25" s="225" t="s">
        <v>237</v>
      </c>
    </row>
    <row r="26" spans="1:11" ht="16.5" customHeight="1" x14ac:dyDescent="0.35">
      <c r="A26" s="525"/>
      <c r="B26" s="222" t="s">
        <v>113</v>
      </c>
      <c r="C26" s="458" t="s">
        <v>127</v>
      </c>
      <c r="D26" s="459"/>
      <c r="E26" s="459"/>
      <c r="F26" s="459"/>
      <c r="G26" s="460"/>
      <c r="I26" s="538" t="s">
        <v>296</v>
      </c>
      <c r="J26" s="538"/>
      <c r="K26" s="538"/>
    </row>
    <row r="27" spans="1:11" ht="16.5" customHeight="1" x14ac:dyDescent="0.35">
      <c r="A27" s="523" t="s">
        <v>105</v>
      </c>
      <c r="B27" s="218" t="s">
        <v>163</v>
      </c>
      <c r="C27" s="464" t="s">
        <v>337</v>
      </c>
      <c r="D27" s="465"/>
      <c r="E27" s="465"/>
      <c r="F27" s="465"/>
      <c r="G27" s="466"/>
      <c r="I27" s="544" t="s">
        <v>272</v>
      </c>
      <c r="J27" s="544"/>
      <c r="K27" s="544"/>
    </row>
    <row r="28" spans="1:11" ht="16.5" customHeight="1" x14ac:dyDescent="0.35">
      <c r="A28" s="524"/>
      <c r="B28" s="219" t="s">
        <v>3</v>
      </c>
      <c r="C28" s="461" t="s">
        <v>122</v>
      </c>
      <c r="D28" s="462"/>
      <c r="E28" s="462"/>
      <c r="F28" s="462"/>
      <c r="G28" s="463"/>
    </row>
    <row r="29" spans="1:11" ht="16.5" customHeight="1" x14ac:dyDescent="0.35">
      <c r="A29" s="524"/>
      <c r="B29" s="219" t="s">
        <v>4</v>
      </c>
      <c r="C29" s="461" t="s">
        <v>123</v>
      </c>
      <c r="D29" s="462"/>
      <c r="E29" s="462"/>
      <c r="F29" s="462"/>
      <c r="G29" s="463"/>
    </row>
    <row r="30" spans="1:11" ht="16.5" customHeight="1" x14ac:dyDescent="0.35">
      <c r="A30" s="524"/>
      <c r="B30" s="219" t="s">
        <v>5</v>
      </c>
      <c r="C30" s="467" t="s">
        <v>126</v>
      </c>
      <c r="D30" s="468"/>
      <c r="E30" s="468"/>
      <c r="F30" s="468"/>
      <c r="G30" s="469"/>
    </row>
    <row r="31" spans="1:11" ht="16.5" customHeight="1" x14ac:dyDescent="0.35">
      <c r="A31" s="524"/>
      <c r="B31" s="219" t="s">
        <v>6</v>
      </c>
      <c r="C31" s="64" t="s">
        <v>182</v>
      </c>
      <c r="D31" s="510" t="s">
        <v>128</v>
      </c>
      <c r="E31" s="511"/>
      <c r="F31" s="511"/>
      <c r="G31" s="512"/>
    </row>
    <row r="32" spans="1:11" ht="16.5" customHeight="1" x14ac:dyDescent="0.35">
      <c r="A32" s="524"/>
      <c r="B32" s="219" t="s">
        <v>7</v>
      </c>
      <c r="C32" s="467" t="s">
        <v>126</v>
      </c>
      <c r="D32" s="468"/>
      <c r="E32" s="468"/>
      <c r="F32" s="468"/>
      <c r="G32" s="469"/>
    </row>
    <row r="33" spans="1:10" ht="16.5" customHeight="1" thickBot="1" x14ac:dyDescent="0.4">
      <c r="A33" s="524"/>
      <c r="B33" s="220" t="s">
        <v>113</v>
      </c>
      <c r="C33" s="458" t="s">
        <v>127</v>
      </c>
      <c r="D33" s="459"/>
      <c r="E33" s="459"/>
      <c r="F33" s="459"/>
      <c r="G33" s="460"/>
    </row>
    <row r="34" spans="1:10" ht="16.5" customHeight="1" thickTop="1" x14ac:dyDescent="0.35">
      <c r="A34" s="515" t="s">
        <v>134</v>
      </c>
      <c r="B34" s="223" t="s">
        <v>146</v>
      </c>
      <c r="C34" s="517" t="s">
        <v>129</v>
      </c>
      <c r="D34" s="518"/>
      <c r="E34" s="518"/>
      <c r="F34" s="518"/>
      <c r="G34" s="519"/>
      <c r="I34" s="542" t="s">
        <v>340</v>
      </c>
      <c r="J34" s="543"/>
    </row>
    <row r="35" spans="1:10" ht="16.5" customHeight="1" x14ac:dyDescent="0.35">
      <c r="A35" s="516"/>
      <c r="B35" s="222" t="s">
        <v>145</v>
      </c>
      <c r="C35" s="470" t="s">
        <v>162</v>
      </c>
      <c r="D35" s="471"/>
      <c r="E35" s="471"/>
      <c r="F35" s="472" t="str">
        <f>IF($C$35="(半角数字 13桁)","",IF(9-MOD(SUMPRODUCT(MID(TEXT($C$35,"0000000000000"),{2,3,4,5,6,7,8,9,10,11,12,13},1)*{2,1,2,1,2,1,2,1,2,1,2,1}),9)=VALUE(MID(TEXT($C$35,"0000000000000"),1,1)),"","法人番号が間違っています！"))</f>
        <v/>
      </c>
      <c r="G35" s="473"/>
      <c r="I35" s="540" t="s">
        <v>238</v>
      </c>
      <c r="J35" s="541"/>
    </row>
    <row r="36" spans="1:10" ht="16.5" customHeight="1" x14ac:dyDescent="0.35">
      <c r="A36" s="520" t="s">
        <v>211</v>
      </c>
      <c r="B36" s="218" t="s">
        <v>188</v>
      </c>
      <c r="C36" s="464" t="s">
        <v>338</v>
      </c>
      <c r="D36" s="465"/>
      <c r="E36" s="465"/>
      <c r="F36" s="465"/>
      <c r="G36" s="466"/>
    </row>
    <row r="37" spans="1:10" ht="16.5" customHeight="1" x14ac:dyDescent="0.35">
      <c r="A37" s="521"/>
      <c r="B37" s="219" t="s">
        <v>4</v>
      </c>
      <c r="C37" s="461" t="s">
        <v>124</v>
      </c>
      <c r="D37" s="462"/>
      <c r="E37" s="462"/>
      <c r="F37" s="462"/>
      <c r="G37" s="463"/>
    </row>
    <row r="38" spans="1:10" ht="16.5" customHeight="1" x14ac:dyDescent="0.35">
      <c r="A38" s="522"/>
      <c r="B38" s="222" t="s">
        <v>6</v>
      </c>
      <c r="C38" s="65" t="s">
        <v>182</v>
      </c>
      <c r="D38" s="513" t="s">
        <v>128</v>
      </c>
      <c r="E38" s="513"/>
      <c r="F38" s="513"/>
      <c r="G38" s="514"/>
      <c r="H38" s="61" t="s">
        <v>297</v>
      </c>
    </row>
    <row r="39" spans="1:10" ht="9" customHeight="1" thickBot="1" x14ac:dyDescent="0.4">
      <c r="A39" s="23"/>
      <c r="B39" s="7"/>
      <c r="C39" s="35"/>
      <c r="D39" s="35"/>
      <c r="E39" s="35"/>
      <c r="F39" s="35"/>
      <c r="G39" s="35"/>
    </row>
    <row r="40" spans="1:10" ht="75" customHeight="1" x14ac:dyDescent="0.35">
      <c r="A40" s="48" t="s">
        <v>125</v>
      </c>
      <c r="B40" s="47" t="s">
        <v>130</v>
      </c>
      <c r="C40" s="545" t="str">
        <f ca="1">IF(隠しシート!G10="","送出し機関概要・招へい者人数未設定",隠しシート!G10)</f>
        <v>送出し機関概要・招へい者人数未設定</v>
      </c>
      <c r="D40" s="546"/>
      <c r="E40" s="546"/>
      <c r="F40" s="546"/>
      <c r="G40" s="547"/>
      <c r="H40" s="170"/>
      <c r="I40" s="533" t="s">
        <v>628</v>
      </c>
      <c r="J40" s="534"/>
    </row>
    <row r="41" spans="1:10" ht="24" customHeight="1" thickBot="1" x14ac:dyDescent="0.4">
      <c r="A41" s="36"/>
      <c r="B41" s="37" t="s">
        <v>131</v>
      </c>
      <c r="C41" s="535" t="str">
        <f ca="1">IF(隠しシート!C201&lt;&gt;0,隠しシート!C201,C40)</f>
        <v>送出し機関概要・招へい者人数未設定</v>
      </c>
      <c r="D41" s="536"/>
      <c r="E41" s="536"/>
      <c r="F41" s="536"/>
      <c r="G41" s="537"/>
      <c r="H41" s="171"/>
      <c r="I41" s="533"/>
      <c r="J41" s="534"/>
    </row>
  </sheetData>
  <sheetProtection algorithmName="SHA-512" hashValue="nLIM8SMja8uzgs3QqFcO4gncWSj2+HBoVjk1KCOHvTXbxCdUIVfQOwlZ40nbzs2Kss5pTZAj8lr+ijq1VpfWGA==" saltValue="S4eY2RSDiuUKG3RxVKAtRw==" spinCount="100000" sheet="1" formatCells="0" formatColumns="0" formatRows="0"/>
  <mergeCells count="57">
    <mergeCell ref="I40:J41"/>
    <mergeCell ref="C41:G41"/>
    <mergeCell ref="I26:K26"/>
    <mergeCell ref="I12:K12"/>
    <mergeCell ref="I35:J35"/>
    <mergeCell ref="I34:J34"/>
    <mergeCell ref="I27:K27"/>
    <mergeCell ref="C16:G16"/>
    <mergeCell ref="C18:G18"/>
    <mergeCell ref="D17:G17"/>
    <mergeCell ref="C13:G13"/>
    <mergeCell ref="C26:G26"/>
    <mergeCell ref="C25:G25"/>
    <mergeCell ref="C40:G40"/>
    <mergeCell ref="C33:G33"/>
    <mergeCell ref="C36:G36"/>
    <mergeCell ref="A3:G3"/>
    <mergeCell ref="D24:G24"/>
    <mergeCell ref="D31:G31"/>
    <mergeCell ref="D38:G38"/>
    <mergeCell ref="A34:A35"/>
    <mergeCell ref="C34:G34"/>
    <mergeCell ref="A36:A38"/>
    <mergeCell ref="A20:A26"/>
    <mergeCell ref="A27:A33"/>
    <mergeCell ref="C23:G23"/>
    <mergeCell ref="C20:G20"/>
    <mergeCell ref="C21:G21"/>
    <mergeCell ref="C22:G22"/>
    <mergeCell ref="A13:A19"/>
    <mergeCell ref="A11:B11"/>
    <mergeCell ref="C15:G15"/>
    <mergeCell ref="A4:G4"/>
    <mergeCell ref="A12:B12"/>
    <mergeCell ref="C5:G5"/>
    <mergeCell ref="C11:G11"/>
    <mergeCell ref="C12:G12"/>
    <mergeCell ref="C8:D8"/>
    <mergeCell ref="A6:B6"/>
    <mergeCell ref="A5:B5"/>
    <mergeCell ref="A7:B7"/>
    <mergeCell ref="A8:B8"/>
    <mergeCell ref="C7:G7"/>
    <mergeCell ref="C6:G6"/>
    <mergeCell ref="A9:B9"/>
    <mergeCell ref="C9:D9"/>
    <mergeCell ref="I9:J9"/>
    <mergeCell ref="C19:G19"/>
    <mergeCell ref="C14:G14"/>
    <mergeCell ref="C37:G37"/>
    <mergeCell ref="C27:G27"/>
    <mergeCell ref="C28:G28"/>
    <mergeCell ref="C29:G29"/>
    <mergeCell ref="C30:G30"/>
    <mergeCell ref="C32:G32"/>
    <mergeCell ref="C35:E35"/>
    <mergeCell ref="F35:G35"/>
  </mergeCells>
  <phoneticPr fontId="11"/>
  <conditionalFormatting sqref="C6:G6">
    <cfRule type="expression" dxfId="853" priority="166">
      <formula>C6=""</formula>
    </cfRule>
  </conditionalFormatting>
  <conditionalFormatting sqref="C7:G7">
    <cfRule type="expression" dxfId="852" priority="117">
      <formula>OR($C7="※選択してください",$C7="")</formula>
    </cfRule>
  </conditionalFormatting>
  <conditionalFormatting sqref="C11:G11">
    <cfRule type="expression" dxfId="851" priority="114">
      <formula>OR($C11="(交流計画を実施する機関)",$C11="")</formula>
    </cfRule>
  </conditionalFormatting>
  <conditionalFormatting sqref="C12:G12">
    <cfRule type="expression" dxfId="850" priority="113">
      <formula>OR($C12="(招へい者に授与する修了証に記載される名称　※上記受入れ機関名と異なっても構いません。)",$C12="")</formula>
    </cfRule>
  </conditionalFormatting>
  <conditionalFormatting sqref="F8">
    <cfRule type="expression" dxfId="849" priority="111">
      <formula>OR($F8="(出国日)",$F8="")</formula>
    </cfRule>
  </conditionalFormatting>
  <conditionalFormatting sqref="C36:G36">
    <cfRule type="expression" dxfId="848" priority="85">
      <formula>OR($C36="(実施責任者　契約法人名より下位の部署名・役職名)",$C36="")</formula>
    </cfRule>
  </conditionalFormatting>
  <conditionalFormatting sqref="C37:G37">
    <cfRule type="expression" dxfId="847" priority="83">
      <formula>OR($C37="(実施責任者　氏名)",$C37="")</formula>
    </cfRule>
  </conditionalFormatting>
  <conditionalFormatting sqref="C17">
    <cfRule type="expression" dxfId="846" priority="75">
      <formula>OR($C17="※選択",$C17="")</formula>
    </cfRule>
  </conditionalFormatting>
  <conditionalFormatting sqref="C13:G13">
    <cfRule type="expression" dxfId="845" priority="74">
      <formula>OR($C13="",$C13="(実施主担当者　受入れ機関名より下位の部署名)")</formula>
    </cfRule>
  </conditionalFormatting>
  <conditionalFormatting sqref="C14:G14">
    <cfRule type="expression" dxfId="844" priority="73">
      <formula>OR($C14="",$C14="(実施主担当者　役職名)")</formula>
    </cfRule>
  </conditionalFormatting>
  <conditionalFormatting sqref="C15:G15">
    <cfRule type="expression" dxfId="843" priority="72">
      <formula>OR($C15="(実施主担当者　氏名)",$C15="")</formula>
    </cfRule>
  </conditionalFormatting>
  <conditionalFormatting sqref="D17:G17">
    <cfRule type="expression" dxfId="842" priority="2199">
      <formula>OR($D17="(市区町村以下)",$D17="")</formula>
    </cfRule>
  </conditionalFormatting>
  <conditionalFormatting sqref="D38:G38">
    <cfRule type="expression" dxfId="841" priority="63">
      <formula>OR($D38="(市区町村以下)",$D38="")</formula>
    </cfRule>
  </conditionalFormatting>
  <conditionalFormatting sqref="C34:G34">
    <cfRule type="expression" dxfId="840" priority="61">
      <formula>OR($C34="(契約する法人格を有する機関名)",$C34="")</formula>
    </cfRule>
  </conditionalFormatting>
  <conditionalFormatting sqref="C22:G22">
    <cfRule type="expression" dxfId="839" priority="38">
      <formula>OR($C22="(連絡担当者　氏名)",$C22="")</formula>
    </cfRule>
  </conditionalFormatting>
  <conditionalFormatting sqref="C23:G23">
    <cfRule type="expression" dxfId="838" priority="37">
      <formula>OR($C23="(半角数字)",$C23="")</formula>
    </cfRule>
  </conditionalFormatting>
  <conditionalFormatting sqref="C25:G25">
    <cfRule type="expression" dxfId="837" priority="36">
      <formula>OR($C25="(半角数字)",$C25="")</formula>
    </cfRule>
  </conditionalFormatting>
  <conditionalFormatting sqref="C26:G26">
    <cfRule type="expression" dxfId="836" priority="35">
      <formula>OR($C26="(半角英数字)",$C26="")</formula>
    </cfRule>
  </conditionalFormatting>
  <conditionalFormatting sqref="D24:G24">
    <cfRule type="expression" dxfId="835" priority="41">
      <formula>OR($D24="(市区町村以下)",$D24="")</formula>
    </cfRule>
  </conditionalFormatting>
  <conditionalFormatting sqref="C29:G29">
    <cfRule type="expression" dxfId="834" priority="30">
      <formula>OR($C29="(事務担当者　氏名)",$C29="")</formula>
    </cfRule>
  </conditionalFormatting>
  <conditionalFormatting sqref="C30:G30">
    <cfRule type="expression" dxfId="833" priority="29">
      <formula>OR($C30="(半角数字)",$C30="")</formula>
    </cfRule>
  </conditionalFormatting>
  <conditionalFormatting sqref="C32:G32">
    <cfRule type="expression" dxfId="832" priority="28">
      <formula>OR($C32="(半角数字)",$C32="")</formula>
    </cfRule>
  </conditionalFormatting>
  <conditionalFormatting sqref="C33:G33">
    <cfRule type="expression" dxfId="831" priority="27">
      <formula>OR($C33="(半角英数字)",$C33="")</formula>
    </cfRule>
  </conditionalFormatting>
  <conditionalFormatting sqref="D31:G31">
    <cfRule type="expression" dxfId="830" priority="33">
      <formula>OR($D31="(市区町村以下)",$D31="")</formula>
    </cfRule>
  </conditionalFormatting>
  <conditionalFormatting sqref="C20:G20">
    <cfRule type="expression" dxfId="829" priority="26">
      <formula>OR($C20="",$C20="(連絡担当者　受入れ機関名より下位の部署名)")</formula>
    </cfRule>
  </conditionalFormatting>
  <conditionalFormatting sqref="C21:G21">
    <cfRule type="expression" dxfId="828" priority="25">
      <formula>OR($C21="",$C21="(連絡担当者　役職名)")</formula>
    </cfRule>
  </conditionalFormatting>
  <conditionalFormatting sqref="C27:G27">
    <cfRule type="expression" dxfId="827" priority="23">
      <formula>OR($C27="",$C27="(事務担当者　受入れ機関名より下位の部署名)")</formula>
    </cfRule>
  </conditionalFormatting>
  <conditionalFormatting sqref="C28:G28">
    <cfRule type="expression" dxfId="826" priority="22">
      <formula>OR($C28="",$C28="(事務担当者　役職名)")</formula>
    </cfRule>
  </conditionalFormatting>
  <conditionalFormatting sqref="C24">
    <cfRule type="expression" dxfId="825" priority="18">
      <formula>OR($C24="※選択",$C24="")</formula>
    </cfRule>
  </conditionalFormatting>
  <conditionalFormatting sqref="C31">
    <cfRule type="expression" dxfId="824" priority="17">
      <formula>OR($C31="※選択",$C31="")</formula>
    </cfRule>
  </conditionalFormatting>
  <conditionalFormatting sqref="C38">
    <cfRule type="expression" dxfId="823" priority="16">
      <formula>OR($C38="※選択",$C38="")</formula>
    </cfRule>
  </conditionalFormatting>
  <conditionalFormatting sqref="C35">
    <cfRule type="expression" dxfId="822" priority="14">
      <formula>OR($C35="(半角数字 13桁)",$C35="")</formula>
    </cfRule>
  </conditionalFormatting>
  <conditionalFormatting sqref="C35:G35">
    <cfRule type="expression" dxfId="821" priority="15">
      <formula>$F$35="法人番号が間違っています！"</formula>
    </cfRule>
  </conditionalFormatting>
  <conditionalFormatting sqref="C16:G16">
    <cfRule type="expression" dxfId="820" priority="13">
      <formula>OR($C16="(半角数字)",$C16="")</formula>
    </cfRule>
  </conditionalFormatting>
  <conditionalFormatting sqref="C18:G18">
    <cfRule type="expression" dxfId="819" priority="12">
      <formula>OR($C18="(半角数字)",$C18="")</formula>
    </cfRule>
  </conditionalFormatting>
  <conditionalFormatting sqref="C19:G19">
    <cfRule type="expression" dxfId="818" priority="11">
      <formula>OR($C19="(半角英数字)",$C19="")</formula>
    </cfRule>
  </conditionalFormatting>
  <conditionalFormatting sqref="C8:D8">
    <cfRule type="expression" dxfId="817" priority="10">
      <formula>OR($C8="(入国日)",$C8="")</formula>
    </cfRule>
  </conditionalFormatting>
  <conditionalFormatting sqref="G9">
    <cfRule type="expression" dxfId="816" priority="4">
      <formula>$G$9="※選択してください"</formula>
    </cfRule>
  </conditionalFormatting>
  <conditionalFormatting sqref="C9:D9">
    <cfRule type="expression" dxfId="815" priority="2">
      <formula>AND($G$9="オンライン交流実施",$C$9="")</formula>
    </cfRule>
  </conditionalFormatting>
  <conditionalFormatting sqref="F9">
    <cfRule type="expression" dxfId="814" priority="1">
      <formula>AND($G$9="オンライン交流実施",$F$9="")</formula>
    </cfRule>
  </conditionalFormatting>
  <dataValidations count="8">
    <dataValidation type="list" allowBlank="1" showInputMessage="1" showErrorMessage="1" sqref="C7:D7" xr:uid="{632CEB1E-6375-49DD-964F-DB1A374A9A69}">
      <formula1>"※選択してください,A.科学技術体験コース,B.共同研究活動コース,C.科学技術研修コース"</formula1>
    </dataValidation>
    <dataValidation imeMode="off" allowBlank="1" showInputMessage="1" showErrorMessage="1" sqref="C12:G12 C18:G19 C32:G33 C25:G26" xr:uid="{D28EF47D-500A-4B73-B57B-A5512524F446}"/>
    <dataValidation type="textLength" imeMode="disabled" operator="equal" allowBlank="1" showInputMessage="1" showErrorMessage="1" sqref="C5:G5" xr:uid="{133D4D66-1F23-4223-B252-4E26DC756104}">
      <formula1>13</formula1>
    </dataValidation>
    <dataValidation type="list" allowBlank="1" showInputMessage="1" showErrorMessage="1" sqref="C17 C24 C31 C38" xr:uid="{222FCB68-98CC-4A65-9580-1EB2D1A35A17}">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imeMode="disabled" allowBlank="1" showInputMessage="1" showErrorMessage="1" sqref="F8:F9 C8:D9" xr:uid="{EDE9083C-6D96-47D0-87D5-DEDD80307563}">
      <formula1>44652</formula1>
      <formula2>45000</formula2>
    </dataValidation>
    <dataValidation imeMode="disabled" allowBlank="1" showInputMessage="1" showErrorMessage="1" sqref="C30:G30 C23:G23 C16:G16" xr:uid="{126341BC-271B-4040-9E6E-09AA36D9D4A7}"/>
    <dataValidation type="textLength" errorStyle="warning" imeMode="disabled" operator="equal" allowBlank="1" showInputMessage="1" showErrorMessage="1" errorTitle="桁数があっていません。" error="再度入力してください。" sqref="C35:E35" xr:uid="{B39D44EF-DC11-49A1-9886-EFE025B2A159}">
      <formula1>13</formula1>
    </dataValidation>
    <dataValidation type="list" allowBlank="1" showInputMessage="1" showErrorMessage="1" sqref="G9" xr:uid="{4BB09B12-DA6E-4D32-93BE-569D48175992}">
      <formula1>"※選択してください,オンライン交流実施なし,オンライン交流実施"</formula1>
    </dataValidation>
  </dataValidations>
  <printOptions horizontalCentered="1"/>
  <pageMargins left="0.59055118110236227" right="0.59055118110236227" top="0.39370078740157483" bottom="0.39370078740157483" header="0.19685039370078741" footer="0.19685039370078741"/>
  <pageSetup paperSize="9" scale="87" orientation="portrait" r:id="rId1"/>
  <headerFooter>
    <oddHeader>&amp;C&amp;9&amp;F</oddHeader>
    <oddFooter>&amp;C&amp;10&amp;P/&amp;N</oddFooter>
  </headerFooter>
  <ignoredErrors>
    <ignoredError sqref="F35"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E438-00A8-453D-BFEC-B68955DC37E8}">
  <sheetPr codeName="Sheet10"/>
  <dimension ref="A1:T258"/>
  <sheetViews>
    <sheetView showGridLines="0" zoomScaleNormal="100" workbookViewId="0">
      <selection sqref="A1:D1"/>
    </sheetView>
  </sheetViews>
  <sheetFormatPr defaultColWidth="8.85546875" defaultRowHeight="13.5" x14ac:dyDescent="0.35"/>
  <cols>
    <col min="1" max="1" width="16.35546875" style="18" customWidth="1"/>
    <col min="2" max="2" width="32.35546875" style="18" customWidth="1"/>
    <col min="3" max="3" width="17.85546875" style="18" bestFit="1" customWidth="1"/>
    <col min="4" max="4" width="6.42578125" style="18" customWidth="1"/>
    <col min="5" max="5" width="17.140625" style="2" customWidth="1"/>
    <col min="6" max="6" width="9.5703125" style="2" bestFit="1" customWidth="1"/>
    <col min="7" max="7" width="12.85546875" style="2" customWidth="1"/>
    <col min="8" max="8" width="7.640625" style="43" bestFit="1" customWidth="1"/>
    <col min="9" max="16" width="2.2109375" style="43" bestFit="1" customWidth="1"/>
    <col min="17" max="19" width="3.140625" style="43" bestFit="1" customWidth="1"/>
    <col min="20" max="20" width="3.140625" style="2" bestFit="1" customWidth="1"/>
    <col min="21" max="16384" width="8.85546875" style="2"/>
  </cols>
  <sheetData>
    <row r="1" spans="1:20" ht="39" customHeight="1" x14ac:dyDescent="0.35">
      <c r="A1" s="1054" t="s">
        <v>154</v>
      </c>
      <c r="B1" s="1054"/>
      <c r="C1" s="1054"/>
      <c r="D1" s="1054"/>
      <c r="F1" s="1055" t="s">
        <v>156</v>
      </c>
      <c r="G1" s="1055"/>
      <c r="H1" s="1055"/>
      <c r="I1" s="1055"/>
      <c r="J1" s="1055"/>
      <c r="K1" s="1055"/>
      <c r="L1" s="1055"/>
      <c r="M1" s="1055"/>
      <c r="N1" s="1055"/>
      <c r="O1" s="1055"/>
      <c r="P1" s="1055"/>
      <c r="Q1" s="1055"/>
      <c r="R1" s="1055"/>
      <c r="S1" s="1055"/>
      <c r="T1" s="1055"/>
    </row>
    <row r="2" spans="1:20" x14ac:dyDescent="0.35">
      <c r="A2" s="55" t="s">
        <v>544</v>
      </c>
      <c r="B2" s="31" t="s">
        <v>95</v>
      </c>
      <c r="C2" s="31" t="s">
        <v>106</v>
      </c>
      <c r="D2" s="31" t="s">
        <v>107</v>
      </c>
      <c r="H2" s="43">
        <v>1</v>
      </c>
      <c r="I2" s="43">
        <v>2</v>
      </c>
      <c r="J2" s="43">
        <v>3</v>
      </c>
      <c r="K2" s="43">
        <v>4</v>
      </c>
      <c r="L2" s="43">
        <v>5</v>
      </c>
      <c r="M2" s="43">
        <v>6</v>
      </c>
      <c r="N2" s="43">
        <v>7</v>
      </c>
      <c r="O2" s="43">
        <v>8</v>
      </c>
      <c r="P2" s="43">
        <v>9</v>
      </c>
      <c r="Q2" s="43">
        <v>10</v>
      </c>
      <c r="R2" s="43">
        <v>11</v>
      </c>
      <c r="S2" s="43">
        <v>12</v>
      </c>
      <c r="T2" s="43">
        <v>13</v>
      </c>
    </row>
    <row r="3" spans="1:20" ht="15.75" customHeight="1" x14ac:dyDescent="0.35">
      <c r="A3" s="55"/>
      <c r="B3" s="55" t="s">
        <v>23</v>
      </c>
      <c r="C3" s="45">
        <f ca="1">SUMIF('3)招へい者4)受入れ体制'!$B$5:$L$29,B3,'3)招へい者4)受入れ体制'!$L$5:$L$29)</f>
        <v>0</v>
      </c>
      <c r="D3" s="31" t="str">
        <f ca="1">IF(C3&gt;0,"※選択してください："&amp;C3&amp;"人　","")</f>
        <v/>
      </c>
      <c r="F3" s="2" t="s">
        <v>136</v>
      </c>
      <c r="G3" s="46" t="str">
        <f>'1)受入れ機関概要'!C35</f>
        <v>(半角数字 13桁)</v>
      </c>
      <c r="H3" s="43" t="e">
        <f>VALUE(MID($G$3,H$2,1))</f>
        <v>#VALUE!</v>
      </c>
      <c r="I3" s="43" t="str">
        <f>MID($G$3,I$2,1)</f>
        <v>半</v>
      </c>
      <c r="J3" s="43" t="str">
        <f t="shared" ref="J3:T3" si="0">MID($G$3,J$2,1)</f>
        <v>角</v>
      </c>
      <c r="K3" s="43" t="str">
        <f t="shared" si="0"/>
        <v>数</v>
      </c>
      <c r="L3" s="43" t="str">
        <f t="shared" si="0"/>
        <v>字</v>
      </c>
      <c r="M3" s="43" t="str">
        <f t="shared" si="0"/>
        <v xml:space="preserve"> </v>
      </c>
      <c r="N3" s="43" t="str">
        <f t="shared" si="0"/>
        <v>1</v>
      </c>
      <c r="O3" s="43" t="str">
        <f t="shared" si="0"/>
        <v>3</v>
      </c>
      <c r="P3" s="43" t="str">
        <f t="shared" si="0"/>
        <v>桁</v>
      </c>
      <c r="Q3" s="43" t="str">
        <f t="shared" si="0"/>
        <v>)</v>
      </c>
      <c r="R3" s="43" t="str">
        <f t="shared" si="0"/>
        <v/>
      </c>
      <c r="S3" s="43" t="str">
        <f t="shared" si="0"/>
        <v/>
      </c>
      <c r="T3" s="43" t="str">
        <f t="shared" si="0"/>
        <v/>
      </c>
    </row>
    <row r="4" spans="1:20" x14ac:dyDescent="0.35">
      <c r="A4" s="55" t="s">
        <v>346</v>
      </c>
      <c r="B4" s="55" t="s">
        <v>346</v>
      </c>
      <c r="C4" s="45">
        <f ca="1">SUMIF('3)招へい者4)受入れ体制'!$B$5:$L$29,B4,'3)招へい者4)受入れ体制'!$L$5:$L$29)</f>
        <v>0</v>
      </c>
      <c r="D4" s="31" t="str">
        <f ca="1">IF(C4&gt;0,B4&amp;"："&amp;C4&amp;"人","")</f>
        <v/>
      </c>
      <c r="F4" s="2" t="s">
        <v>138</v>
      </c>
      <c r="G4" s="2" t="e">
        <f>I3+K3+M3+O3+Q3+S3</f>
        <v>#VALUE!</v>
      </c>
    </row>
    <row r="5" spans="1:20" x14ac:dyDescent="0.35">
      <c r="A5" s="55" t="s">
        <v>347</v>
      </c>
      <c r="B5" s="33" t="s">
        <v>347</v>
      </c>
      <c r="C5" s="45">
        <f ca="1">SUMIF('3)招へい者4)受入れ体制'!$B$5:$L$29,B5,'3)招へい者4)受入れ体制'!$L$5:$L$29)</f>
        <v>0</v>
      </c>
      <c r="D5" s="55" t="str">
        <f t="shared" ref="D5:D68" ca="1" si="1">IF(C5&gt;0,B5&amp;"："&amp;C5&amp;"人","")</f>
        <v/>
      </c>
      <c r="F5" s="2" t="s">
        <v>137</v>
      </c>
      <c r="G5" s="2" t="e">
        <f>J3+L3+N3+P3+R3+T3</f>
        <v>#VALUE!</v>
      </c>
    </row>
    <row r="6" spans="1:20" x14ac:dyDescent="0.35">
      <c r="A6" s="55" t="s">
        <v>348</v>
      </c>
      <c r="B6" s="33" t="s">
        <v>348</v>
      </c>
      <c r="C6" s="45">
        <f ca="1">SUMIF('3)招へい者4)受入れ体制'!$B$5:$L$29,B6,'3)招へい者4)受入れ体制'!$L$5:$L$29)</f>
        <v>0</v>
      </c>
      <c r="D6" s="55" t="str">
        <f t="shared" ca="1" si="1"/>
        <v/>
      </c>
      <c r="F6" s="2" t="s">
        <v>139</v>
      </c>
      <c r="G6" s="44" t="e">
        <f>IF(MID(TEXT(((G4*2)+G5)/9,"@"),3,1)="",0,MID(TEXT(((G4*2)+G5)/9,"@"),3,1))</f>
        <v>#VALUE!</v>
      </c>
    </row>
    <row r="7" spans="1:20" x14ac:dyDescent="0.35">
      <c r="A7" s="55" t="s">
        <v>349</v>
      </c>
      <c r="B7" s="33" t="s">
        <v>349</v>
      </c>
      <c r="C7" s="45">
        <f ca="1">SUMIF('3)招へい者4)受入れ体制'!$B$5:$L$29,B7,'3)招へい者4)受入れ体制'!$L$5:$L$29)</f>
        <v>0</v>
      </c>
      <c r="D7" s="55" t="str">
        <f t="shared" ca="1" si="1"/>
        <v/>
      </c>
      <c r="F7" s="2" t="s">
        <v>140</v>
      </c>
      <c r="G7" s="2" t="e">
        <f>VALUE(P2-G6)</f>
        <v>#VALUE!</v>
      </c>
    </row>
    <row r="8" spans="1:20" x14ac:dyDescent="0.35">
      <c r="A8" s="55" t="s">
        <v>350</v>
      </c>
      <c r="B8" s="33" t="s">
        <v>613</v>
      </c>
      <c r="C8" s="45">
        <f ca="1">SUMIF('3)招へい者4)受入れ体制'!$B$5:$L$29,B8,'3)招へい者4)受入れ体制'!$L$5:$L$29)</f>
        <v>0</v>
      </c>
      <c r="D8" s="55" t="str">
        <f t="shared" ca="1" si="1"/>
        <v/>
      </c>
      <c r="G8" s="43" t="e">
        <f>IF(VALUE(G7)=0,"",IF(VALUE(G7)=VALUE(H3),"○","×"))</f>
        <v>#VALUE!</v>
      </c>
    </row>
    <row r="9" spans="1:20" x14ac:dyDescent="0.35">
      <c r="A9" s="55" t="s">
        <v>351</v>
      </c>
      <c r="B9" s="33" t="s">
        <v>352</v>
      </c>
      <c r="C9" s="45">
        <f ca="1">SUMIF('3)招へい者4)受入れ体制'!$B$5:$L$29,B9,'3)招へい者4)受入れ体制'!$L$5:$L$29)</f>
        <v>0</v>
      </c>
      <c r="D9" s="55" t="str">
        <f t="shared" ca="1" si="1"/>
        <v/>
      </c>
      <c r="S9" s="2"/>
    </row>
    <row r="10" spans="1:20" x14ac:dyDescent="0.35">
      <c r="A10" s="55" t="s">
        <v>353</v>
      </c>
      <c r="B10" s="33" t="s">
        <v>353</v>
      </c>
      <c r="C10" s="45">
        <f ca="1">SUMIF('3)招へい者4)受入れ体制'!$B$5:$L$29,B10,'3)招へい者4)受入れ体制'!$L$5:$L$29)</f>
        <v>0</v>
      </c>
      <c r="D10" s="55" t="str">
        <f t="shared" ca="1" si="1"/>
        <v/>
      </c>
      <c r="G10" s="164" t="str">
        <f ca="1">_xlfn.TEXTJOIN(",　",TRUE,$D$4:$D$200)</f>
        <v/>
      </c>
    </row>
    <row r="11" spans="1:20" x14ac:dyDescent="0.35">
      <c r="A11" s="55" t="s">
        <v>354</v>
      </c>
      <c r="B11" s="55" t="s">
        <v>354</v>
      </c>
      <c r="C11" s="45">
        <f ca="1">SUMIF('3)招へい者4)受入れ体制'!$B$5:$L$29,B11,'3)招へい者4)受入れ体制'!$L$5:$L$29)</f>
        <v>0</v>
      </c>
      <c r="D11" s="55" t="str">
        <f t="shared" ca="1" si="1"/>
        <v/>
      </c>
    </row>
    <row r="12" spans="1:20" x14ac:dyDescent="0.35">
      <c r="A12" s="55" t="s">
        <v>355</v>
      </c>
      <c r="B12" s="33" t="s">
        <v>355</v>
      </c>
      <c r="C12" s="45">
        <f ca="1">SUMIF('3)招へい者4)受入れ体制'!$B$5:$L$29,B12,'3)招へい者4)受入れ体制'!$L$5:$L$29)</f>
        <v>0</v>
      </c>
      <c r="D12" s="55" t="str">
        <f t="shared" ca="1" si="1"/>
        <v/>
      </c>
      <c r="T12" s="43"/>
    </row>
    <row r="13" spans="1:20" x14ac:dyDescent="0.35">
      <c r="A13" s="55" t="s">
        <v>356</v>
      </c>
      <c r="B13" s="33" t="s">
        <v>356</v>
      </c>
      <c r="C13" s="45">
        <f ca="1">SUMIF('3)招へい者4)受入れ体制'!$B$5:$L$29,B13,'3)招へい者4)受入れ体制'!$L$5:$L$29)</f>
        <v>0</v>
      </c>
      <c r="D13" s="55" t="str">
        <f t="shared" ca="1" si="1"/>
        <v/>
      </c>
      <c r="G13" s="46"/>
      <c r="T13" s="43"/>
    </row>
    <row r="14" spans="1:20" x14ac:dyDescent="0.35">
      <c r="A14" s="55" t="s">
        <v>357</v>
      </c>
      <c r="B14" s="32" t="s">
        <v>357</v>
      </c>
      <c r="C14" s="45">
        <f ca="1">SUMIF('3)招へい者4)受入れ体制'!$B$5:$L$29,B14,'3)招へい者4)受入れ体制'!$L$5:$L$29)</f>
        <v>0</v>
      </c>
      <c r="D14" s="55" t="str">
        <f t="shared" ca="1" si="1"/>
        <v/>
      </c>
    </row>
    <row r="15" spans="1:20" x14ac:dyDescent="0.35">
      <c r="A15" s="55" t="s">
        <v>358</v>
      </c>
      <c r="B15" s="33" t="s">
        <v>358</v>
      </c>
      <c r="C15" s="45">
        <f ca="1">SUMIF('3)招へい者4)受入れ体制'!$B$5:$L$29,B15,'3)招へい者4)受入れ体制'!$L$5:$L$29)</f>
        <v>0</v>
      </c>
      <c r="D15" s="55" t="str">
        <f t="shared" ca="1" si="1"/>
        <v/>
      </c>
    </row>
    <row r="16" spans="1:20" x14ac:dyDescent="0.35">
      <c r="A16" s="55" t="s">
        <v>359</v>
      </c>
      <c r="B16" s="33" t="s">
        <v>359</v>
      </c>
      <c r="C16" s="45">
        <f ca="1">SUMIF('3)招へい者4)受入れ体制'!$B$5:$L$29,B16,'3)招へい者4)受入れ体制'!$L$5:$L$29)</f>
        <v>0</v>
      </c>
      <c r="D16" s="55" t="str">
        <f t="shared" ca="1" si="1"/>
        <v/>
      </c>
      <c r="G16" s="44"/>
    </row>
    <row r="17" spans="1:7" x14ac:dyDescent="0.35">
      <c r="A17" s="55" t="s">
        <v>360</v>
      </c>
      <c r="B17" s="33" t="s">
        <v>360</v>
      </c>
      <c r="C17" s="45">
        <f ca="1">SUMIF('3)招へい者4)受入れ体制'!$B$5:$L$29,B17,'3)招へい者4)受入れ体制'!$L$5:$L$29)</f>
        <v>0</v>
      </c>
      <c r="D17" s="55" t="str">
        <f t="shared" ca="1" si="1"/>
        <v/>
      </c>
    </row>
    <row r="18" spans="1:7" x14ac:dyDescent="0.35">
      <c r="A18" s="55" t="s">
        <v>361</v>
      </c>
      <c r="B18" s="33" t="s">
        <v>361</v>
      </c>
      <c r="C18" s="45">
        <f ca="1">SUMIF('3)招へい者4)受入れ体制'!$B$5:$L$29,B18,'3)招へい者4)受入れ体制'!$L$5:$L$29)</f>
        <v>0</v>
      </c>
      <c r="D18" s="55" t="str">
        <f t="shared" ca="1" si="1"/>
        <v/>
      </c>
      <c r="G18" s="43"/>
    </row>
    <row r="19" spans="1:7" x14ac:dyDescent="0.35">
      <c r="A19" s="55" t="s">
        <v>362</v>
      </c>
      <c r="B19" s="33" t="s">
        <v>362</v>
      </c>
      <c r="C19" s="45">
        <f ca="1">SUMIF('3)招へい者4)受入れ体制'!$B$5:$L$29,B19,'3)招へい者4)受入れ体制'!$L$5:$L$29)</f>
        <v>0</v>
      </c>
      <c r="D19" s="55" t="str">
        <f t="shared" ca="1" si="1"/>
        <v/>
      </c>
    </row>
    <row r="20" spans="1:7" x14ac:dyDescent="0.35">
      <c r="A20" s="55" t="s">
        <v>363</v>
      </c>
      <c r="B20" s="33" t="s">
        <v>363</v>
      </c>
      <c r="C20" s="45">
        <f ca="1">SUMIF('3)招へい者4)受入れ体制'!$B$5:$L$29,B20,'3)招へい者4)受入れ体制'!$L$5:$L$29)</f>
        <v>0</v>
      </c>
      <c r="D20" s="55" t="str">
        <f t="shared" ca="1" si="1"/>
        <v/>
      </c>
    </row>
    <row r="21" spans="1:7" x14ac:dyDescent="0.35">
      <c r="A21" s="55" t="s">
        <v>364</v>
      </c>
      <c r="B21" s="33" t="s">
        <v>364</v>
      </c>
      <c r="C21" s="45">
        <f ca="1">SUMIF('3)招へい者4)受入れ体制'!$B$5:$L$29,B21,'3)招へい者4)受入れ体制'!$L$5:$L$29)</f>
        <v>0</v>
      </c>
      <c r="D21" s="55" t="str">
        <f t="shared" ca="1" si="1"/>
        <v/>
      </c>
    </row>
    <row r="22" spans="1:7" x14ac:dyDescent="0.35">
      <c r="A22" s="55" t="s">
        <v>365</v>
      </c>
      <c r="B22" s="33" t="s">
        <v>365</v>
      </c>
      <c r="C22" s="45">
        <f ca="1">SUMIF('3)招へい者4)受入れ体制'!$B$5:$L$29,B22,'3)招へい者4)受入れ体制'!$L$5:$L$29)</f>
        <v>0</v>
      </c>
      <c r="D22" s="55" t="str">
        <f t="shared" ca="1" si="1"/>
        <v/>
      </c>
    </row>
    <row r="23" spans="1:7" x14ac:dyDescent="0.35">
      <c r="A23" s="55" t="s">
        <v>366</v>
      </c>
      <c r="B23" s="55" t="s">
        <v>366</v>
      </c>
      <c r="C23" s="45">
        <f ca="1">SUMIF('3)招へい者4)受入れ体制'!$B$5:$L$29,B23,'3)招へい者4)受入れ体制'!$L$5:$L$29)</f>
        <v>0</v>
      </c>
      <c r="D23" s="55" t="str">
        <f t="shared" ca="1" si="1"/>
        <v/>
      </c>
    </row>
    <row r="24" spans="1:7" x14ac:dyDescent="0.35">
      <c r="A24" s="55" t="s">
        <v>367</v>
      </c>
      <c r="B24" s="33" t="s">
        <v>367</v>
      </c>
      <c r="C24" s="45">
        <f ca="1">SUMIF('3)招へい者4)受入れ体制'!$B$5:$L$29,B24,'3)招へい者4)受入れ体制'!$L$5:$L$29)</f>
        <v>0</v>
      </c>
      <c r="D24" s="55" t="str">
        <f t="shared" ca="1" si="1"/>
        <v/>
      </c>
    </row>
    <row r="25" spans="1:7" x14ac:dyDescent="0.35">
      <c r="A25" s="55" t="s">
        <v>368</v>
      </c>
      <c r="B25" s="33" t="s">
        <v>368</v>
      </c>
      <c r="C25" s="45">
        <f ca="1">SUMIF('3)招へい者4)受入れ体制'!$B$5:$L$29,B25,'3)招へい者4)受入れ体制'!$L$5:$L$29)</f>
        <v>0</v>
      </c>
      <c r="D25" s="55" t="str">
        <f t="shared" ca="1" si="1"/>
        <v/>
      </c>
    </row>
    <row r="26" spans="1:7" x14ac:dyDescent="0.35">
      <c r="A26" s="55" t="s">
        <v>369</v>
      </c>
      <c r="B26" s="33" t="s">
        <v>369</v>
      </c>
      <c r="C26" s="45">
        <f ca="1">SUMIF('3)招へい者4)受入れ体制'!$B$5:$L$29,B26,'3)招へい者4)受入れ体制'!$L$5:$L$29)</f>
        <v>0</v>
      </c>
      <c r="D26" s="55" t="str">
        <f t="shared" ca="1" si="1"/>
        <v/>
      </c>
    </row>
    <row r="27" spans="1:7" x14ac:dyDescent="0.35">
      <c r="A27" s="55" t="s">
        <v>370</v>
      </c>
      <c r="B27" s="33" t="s">
        <v>370</v>
      </c>
      <c r="C27" s="45">
        <f ca="1">SUMIF('3)招へい者4)受入れ体制'!$B$5:$L$29,B27,'3)招へい者4)受入れ体制'!$L$5:$L$29)</f>
        <v>0</v>
      </c>
      <c r="D27" s="55" t="str">
        <f t="shared" ca="1" si="1"/>
        <v/>
      </c>
    </row>
    <row r="28" spans="1:7" x14ac:dyDescent="0.35">
      <c r="A28" s="55" t="s">
        <v>371</v>
      </c>
      <c r="B28" s="33" t="s">
        <v>372</v>
      </c>
      <c r="C28" s="45">
        <f ca="1">SUMIF('3)招へい者4)受入れ体制'!$B$5:$L$29,B28,'3)招へい者4)受入れ体制'!$L$5:$L$29)</f>
        <v>0</v>
      </c>
      <c r="D28" s="55" t="str">
        <f t="shared" ca="1" si="1"/>
        <v/>
      </c>
    </row>
    <row r="29" spans="1:7" x14ac:dyDescent="0.35">
      <c r="A29" s="55" t="s">
        <v>373</v>
      </c>
      <c r="B29" s="33" t="s">
        <v>373</v>
      </c>
      <c r="C29" s="45">
        <f ca="1">SUMIF('3)招へい者4)受入れ体制'!$B$5:$L$29,B29,'3)招へい者4)受入れ体制'!$L$5:$L$29)</f>
        <v>0</v>
      </c>
      <c r="D29" s="55" t="str">
        <f t="shared" ca="1" si="1"/>
        <v/>
      </c>
    </row>
    <row r="30" spans="1:7" x14ac:dyDescent="0.35">
      <c r="A30" s="55" t="s">
        <v>374</v>
      </c>
      <c r="B30" s="32" t="s">
        <v>374</v>
      </c>
      <c r="C30" s="45">
        <f ca="1">SUMIF('3)招へい者4)受入れ体制'!$B$5:$L$29,B30,'3)招へい者4)受入れ体制'!$L$5:$L$29)</f>
        <v>0</v>
      </c>
      <c r="D30" s="55" t="str">
        <f t="shared" ca="1" si="1"/>
        <v/>
      </c>
    </row>
    <row r="31" spans="1:7" x14ac:dyDescent="0.35">
      <c r="A31" s="55" t="s">
        <v>375</v>
      </c>
      <c r="B31" s="33" t="s">
        <v>375</v>
      </c>
      <c r="C31" s="45">
        <f ca="1">SUMIF('3)招へい者4)受入れ体制'!$B$5:$L$29,B31,'3)招へい者4)受入れ体制'!$L$5:$L$29)</f>
        <v>0</v>
      </c>
      <c r="D31" s="55" t="str">
        <f t="shared" ca="1" si="1"/>
        <v/>
      </c>
    </row>
    <row r="32" spans="1:7" x14ac:dyDescent="0.35">
      <c r="A32" s="55" t="s">
        <v>376</v>
      </c>
      <c r="B32" s="33" t="s">
        <v>376</v>
      </c>
      <c r="C32" s="45">
        <f ca="1">SUMIF('3)招へい者4)受入れ体制'!$B$5:$L$29,B32,'3)招へい者4)受入れ体制'!$L$5:$L$29)</f>
        <v>0</v>
      </c>
      <c r="D32" s="55" t="str">
        <f t="shared" ca="1" si="1"/>
        <v/>
      </c>
    </row>
    <row r="33" spans="1:4" x14ac:dyDescent="0.35">
      <c r="A33" s="55" t="s">
        <v>377</v>
      </c>
      <c r="B33" s="33" t="s">
        <v>377</v>
      </c>
      <c r="C33" s="45">
        <f ca="1">SUMIF('3)招へい者4)受入れ体制'!$B$5:$L$29,B33,'3)招へい者4)受入れ体制'!$L$5:$L$29)</f>
        <v>0</v>
      </c>
      <c r="D33" s="55" t="str">
        <f t="shared" ca="1" si="1"/>
        <v/>
      </c>
    </row>
    <row r="34" spans="1:4" x14ac:dyDescent="0.35">
      <c r="A34" s="55" t="s">
        <v>378</v>
      </c>
      <c r="B34" s="33" t="s">
        <v>378</v>
      </c>
      <c r="C34" s="45">
        <f ca="1">SUMIF('3)招へい者4)受入れ体制'!$B$5:$L$29,B34,'3)招へい者4)受入れ体制'!$L$5:$L$29)</f>
        <v>0</v>
      </c>
      <c r="D34" s="55" t="str">
        <f t="shared" ca="1" si="1"/>
        <v/>
      </c>
    </row>
    <row r="35" spans="1:4" x14ac:dyDescent="0.35">
      <c r="A35" s="55" t="s">
        <v>379</v>
      </c>
      <c r="B35" s="55" t="s">
        <v>379</v>
      </c>
      <c r="C35" s="45">
        <f ca="1">SUMIF('3)招へい者4)受入れ体制'!$B$5:$L$29,B35,'3)招へい者4)受入れ体制'!$L$5:$L$29)</f>
        <v>0</v>
      </c>
      <c r="D35" s="55" t="str">
        <f t="shared" ca="1" si="1"/>
        <v/>
      </c>
    </row>
    <row r="36" spans="1:4" x14ac:dyDescent="0.35">
      <c r="A36" s="55" t="s">
        <v>380</v>
      </c>
      <c r="B36" s="33" t="s">
        <v>380</v>
      </c>
      <c r="C36" s="45">
        <f ca="1">SUMIF('3)招へい者4)受入れ体制'!$B$5:$L$29,B36,'3)招へい者4)受入れ体制'!$L$5:$L$29)</f>
        <v>0</v>
      </c>
      <c r="D36" s="55" t="str">
        <f t="shared" ca="1" si="1"/>
        <v/>
      </c>
    </row>
    <row r="37" spans="1:4" x14ac:dyDescent="0.35">
      <c r="A37" s="55" t="s">
        <v>381</v>
      </c>
      <c r="B37" s="33" t="s">
        <v>381</v>
      </c>
      <c r="C37" s="45">
        <f ca="1">SUMIF('3)招へい者4)受入れ体制'!$B$5:$L$29,B37,'3)招へい者4)受入れ体制'!$L$5:$L$29)</f>
        <v>0</v>
      </c>
      <c r="D37" s="55" t="str">
        <f t="shared" ca="1" si="1"/>
        <v/>
      </c>
    </row>
    <row r="38" spans="1:4" x14ac:dyDescent="0.35">
      <c r="A38" s="55" t="s">
        <v>382</v>
      </c>
      <c r="B38" s="55" t="s">
        <v>382</v>
      </c>
      <c r="C38" s="45">
        <f ca="1">SUMIF('3)招へい者4)受入れ体制'!$B$5:$L$29,B38,'3)招へい者4)受入れ体制'!$L$5:$L$29)</f>
        <v>0</v>
      </c>
      <c r="D38" s="55" t="str">
        <f t="shared" ca="1" si="1"/>
        <v/>
      </c>
    </row>
    <row r="39" spans="1:4" x14ac:dyDescent="0.35">
      <c r="A39" s="55" t="s">
        <v>383</v>
      </c>
      <c r="B39" s="33" t="s">
        <v>383</v>
      </c>
      <c r="C39" s="45">
        <f ca="1">SUMIF('3)招へい者4)受入れ体制'!$B$5:$L$29,B39,'3)招へい者4)受入れ体制'!$L$5:$L$29)</f>
        <v>0</v>
      </c>
      <c r="D39" s="55" t="str">
        <f t="shared" ca="1" si="1"/>
        <v/>
      </c>
    </row>
    <row r="40" spans="1:4" x14ac:dyDescent="0.35">
      <c r="A40" s="55" t="s">
        <v>384</v>
      </c>
      <c r="B40" s="33" t="s">
        <v>384</v>
      </c>
      <c r="C40" s="45">
        <f ca="1">SUMIF('3)招へい者4)受入れ体制'!$B$5:$L$29,B40,'3)招へい者4)受入れ体制'!$L$5:$L$29)</f>
        <v>0</v>
      </c>
      <c r="D40" s="55" t="str">
        <f t="shared" ca="1" si="1"/>
        <v/>
      </c>
    </row>
    <row r="41" spans="1:4" x14ac:dyDescent="0.35">
      <c r="A41" s="55" t="s">
        <v>385</v>
      </c>
      <c r="B41" s="33" t="s">
        <v>385</v>
      </c>
      <c r="C41" s="45">
        <f ca="1">SUMIF('3)招へい者4)受入れ体制'!$B$5:$L$29,B41,'3)招へい者4)受入れ体制'!$L$5:$L$29)</f>
        <v>0</v>
      </c>
      <c r="D41" s="55" t="str">
        <f t="shared" ca="1" si="1"/>
        <v/>
      </c>
    </row>
    <row r="42" spans="1:4" x14ac:dyDescent="0.35">
      <c r="A42" s="55" t="s">
        <v>386</v>
      </c>
      <c r="B42" s="33" t="s">
        <v>386</v>
      </c>
      <c r="C42" s="45">
        <f ca="1">SUMIF('3)招へい者4)受入れ体制'!$B$5:$L$29,B42,'3)招へい者4)受入れ体制'!$L$5:$L$29)</f>
        <v>0</v>
      </c>
      <c r="D42" s="55" t="str">
        <f t="shared" ca="1" si="1"/>
        <v/>
      </c>
    </row>
    <row r="43" spans="1:4" x14ac:dyDescent="0.35">
      <c r="A43" s="55" t="s">
        <v>387</v>
      </c>
      <c r="B43" s="33" t="s">
        <v>387</v>
      </c>
      <c r="C43" s="45">
        <f ca="1">SUMIF('3)招へい者4)受入れ体制'!$B$5:$L$29,B43,'3)招へい者4)受入れ体制'!$L$5:$L$29)</f>
        <v>0</v>
      </c>
      <c r="D43" s="55" t="str">
        <f t="shared" ca="1" si="1"/>
        <v/>
      </c>
    </row>
    <row r="44" spans="1:4" x14ac:dyDescent="0.35">
      <c r="A44" s="55" t="s">
        <v>388</v>
      </c>
      <c r="B44" s="33" t="s">
        <v>388</v>
      </c>
      <c r="C44" s="45">
        <f ca="1">SUMIF('3)招へい者4)受入れ体制'!$B$5:$L$29,B44,'3)招へい者4)受入れ体制'!$L$5:$L$29)</f>
        <v>0</v>
      </c>
      <c r="D44" s="55" t="str">
        <f t="shared" ca="1" si="1"/>
        <v/>
      </c>
    </row>
    <row r="45" spans="1:4" x14ac:dyDescent="0.35">
      <c r="A45" s="55" t="s">
        <v>389</v>
      </c>
      <c r="B45" s="33" t="s">
        <v>389</v>
      </c>
      <c r="C45" s="45">
        <f ca="1">SUMIF('3)招へい者4)受入れ体制'!$B$5:$L$29,B45,'3)招へい者4)受入れ体制'!$L$5:$L$29)</f>
        <v>0</v>
      </c>
      <c r="D45" s="55" t="str">
        <f t="shared" ca="1" si="1"/>
        <v/>
      </c>
    </row>
    <row r="46" spans="1:4" x14ac:dyDescent="0.35">
      <c r="A46" s="55" t="s">
        <v>390</v>
      </c>
      <c r="B46" s="33" t="s">
        <v>390</v>
      </c>
      <c r="C46" s="45">
        <f ca="1">SUMIF('3)招へい者4)受入れ体制'!$B$5:$L$29,B46,'3)招へい者4)受入れ体制'!$L$5:$L$29)</f>
        <v>0</v>
      </c>
      <c r="D46" s="55" t="str">
        <f t="shared" ca="1" si="1"/>
        <v/>
      </c>
    </row>
    <row r="47" spans="1:4" x14ac:dyDescent="0.35">
      <c r="A47" s="55" t="s">
        <v>391</v>
      </c>
      <c r="B47" s="33" t="s">
        <v>391</v>
      </c>
      <c r="C47" s="45">
        <f ca="1">SUMIF('3)招へい者4)受入れ体制'!$B$5:$L$29,B47,'3)招へい者4)受入れ体制'!$L$5:$L$29)</f>
        <v>0</v>
      </c>
      <c r="D47" s="55" t="str">
        <f t="shared" ca="1" si="1"/>
        <v/>
      </c>
    </row>
    <row r="48" spans="1:4" x14ac:dyDescent="0.35">
      <c r="A48" s="55" t="s">
        <v>606</v>
      </c>
      <c r="B48" s="33" t="s">
        <v>614</v>
      </c>
      <c r="C48" s="45">
        <f ca="1">SUMIF('3)招へい者4)受入れ体制'!$B$5:$L$29,B48,'3)招へい者4)受入れ体制'!$L$5:$L$29)</f>
        <v>0</v>
      </c>
      <c r="D48" s="55" t="str">
        <f t="shared" ca="1" si="1"/>
        <v/>
      </c>
    </row>
    <row r="49" spans="1:10" x14ac:dyDescent="0.35">
      <c r="A49" s="55" t="s">
        <v>392</v>
      </c>
      <c r="B49" s="33" t="s">
        <v>392</v>
      </c>
      <c r="C49" s="45">
        <f ca="1">SUMIF('3)招へい者4)受入れ体制'!$B$5:$L$29,B49,'3)招へい者4)受入れ体制'!$L$5:$L$29)</f>
        <v>0</v>
      </c>
      <c r="D49" s="55" t="str">
        <f t="shared" ca="1" si="1"/>
        <v/>
      </c>
    </row>
    <row r="50" spans="1:10" x14ac:dyDescent="0.35">
      <c r="A50" s="55" t="s">
        <v>393</v>
      </c>
      <c r="B50" s="33" t="s">
        <v>393</v>
      </c>
      <c r="C50" s="45">
        <f ca="1">SUMIF('3)招へい者4)受入れ体制'!$B$5:$L$29,B50,'3)招へい者4)受入れ体制'!$L$5:$L$29)</f>
        <v>0</v>
      </c>
      <c r="D50" s="55" t="str">
        <f t="shared" ca="1" si="1"/>
        <v/>
      </c>
    </row>
    <row r="51" spans="1:10" x14ac:dyDescent="0.35">
      <c r="A51" s="55" t="s">
        <v>394</v>
      </c>
      <c r="B51" s="33" t="s">
        <v>395</v>
      </c>
      <c r="C51" s="45">
        <f ca="1">SUMIF('3)招へい者4)受入れ体制'!$B$5:$L$29,B51,'3)招へい者4)受入れ体制'!$L$5:$L$29)</f>
        <v>0</v>
      </c>
      <c r="D51" s="55" t="str">
        <f t="shared" ca="1" si="1"/>
        <v/>
      </c>
      <c r="F51" s="18"/>
      <c r="G51" s="18"/>
      <c r="H51" s="56"/>
      <c r="I51" s="56"/>
      <c r="J51" s="56"/>
    </row>
    <row r="52" spans="1:10" x14ac:dyDescent="0.35">
      <c r="A52" s="55" t="s">
        <v>396</v>
      </c>
      <c r="B52" s="33" t="s">
        <v>396</v>
      </c>
      <c r="C52" s="45">
        <f ca="1">SUMIF('3)招へい者4)受入れ体制'!$B$5:$L$29,B52,'3)招へい者4)受入れ体制'!$L$5:$L$29)</f>
        <v>0</v>
      </c>
      <c r="D52" s="55" t="str">
        <f t="shared" ca="1" si="1"/>
        <v/>
      </c>
      <c r="F52" s="18"/>
      <c r="G52" s="18"/>
      <c r="H52" s="56"/>
      <c r="I52" s="56"/>
      <c r="J52" s="56"/>
    </row>
    <row r="53" spans="1:10" x14ac:dyDescent="0.35">
      <c r="A53" s="55" t="s">
        <v>397</v>
      </c>
      <c r="B53" s="33" t="s">
        <v>397</v>
      </c>
      <c r="C53" s="45">
        <f ca="1">SUMIF('3)招へい者4)受入れ体制'!$B$5:$L$29,B53,'3)招へい者4)受入れ体制'!$L$5:$L$29)</f>
        <v>0</v>
      </c>
      <c r="D53" s="55" t="str">
        <f t="shared" ca="1" si="1"/>
        <v/>
      </c>
      <c r="F53" s="18"/>
      <c r="G53" s="18"/>
      <c r="H53" s="56"/>
      <c r="I53" s="56"/>
      <c r="J53" s="56"/>
    </row>
    <row r="54" spans="1:10" x14ac:dyDescent="0.35">
      <c r="A54" s="55" t="s">
        <v>398</v>
      </c>
      <c r="B54" s="33" t="s">
        <v>398</v>
      </c>
      <c r="C54" s="45">
        <f ca="1">SUMIF('3)招へい者4)受入れ体制'!$B$5:$L$29,B54,'3)招へい者4)受入れ体制'!$L$5:$L$29)</f>
        <v>0</v>
      </c>
      <c r="D54" s="55" t="str">
        <f t="shared" ca="1" si="1"/>
        <v/>
      </c>
      <c r="F54" s="18"/>
      <c r="G54" s="18"/>
      <c r="H54" s="56"/>
      <c r="I54" s="56"/>
      <c r="J54" s="56"/>
    </row>
    <row r="55" spans="1:10" x14ac:dyDescent="0.35">
      <c r="A55" s="55" t="s">
        <v>399</v>
      </c>
      <c r="B55" s="33" t="s">
        <v>399</v>
      </c>
      <c r="C55" s="45">
        <f ca="1">SUMIF('3)招へい者4)受入れ体制'!$B$5:$L$29,B55,'3)招へい者4)受入れ体制'!$L$5:$L$29)</f>
        <v>0</v>
      </c>
      <c r="D55" s="55" t="str">
        <f t="shared" ca="1" si="1"/>
        <v/>
      </c>
      <c r="F55" s="18"/>
      <c r="G55" s="18"/>
      <c r="H55" s="56"/>
      <c r="I55" s="56"/>
      <c r="J55" s="56"/>
    </row>
    <row r="56" spans="1:10" x14ac:dyDescent="0.35">
      <c r="A56" s="55" t="s">
        <v>400</v>
      </c>
      <c r="B56" s="33" t="s">
        <v>400</v>
      </c>
      <c r="C56" s="45">
        <f ca="1">SUMIF('3)招へい者4)受入れ体制'!$B$5:$L$29,B56,'3)招へい者4)受入れ体制'!$L$5:$L$29)</f>
        <v>0</v>
      </c>
      <c r="D56" s="55" t="str">
        <f t="shared" ca="1" si="1"/>
        <v/>
      </c>
      <c r="F56" s="18"/>
      <c r="G56" s="18"/>
      <c r="H56" s="56"/>
      <c r="I56" s="56"/>
      <c r="J56" s="56"/>
    </row>
    <row r="57" spans="1:10" x14ac:dyDescent="0.35">
      <c r="A57" s="55" t="s">
        <v>401</v>
      </c>
      <c r="B57" s="33" t="s">
        <v>401</v>
      </c>
      <c r="C57" s="45">
        <f ca="1">SUMIF('3)招へい者4)受入れ体制'!$B$5:$L$29,B57,'3)招へい者4)受入れ体制'!$L$5:$L$29)</f>
        <v>0</v>
      </c>
      <c r="D57" s="55" t="str">
        <f t="shared" ca="1" si="1"/>
        <v/>
      </c>
    </row>
    <row r="58" spans="1:10" x14ac:dyDescent="0.35">
      <c r="A58" s="55" t="s">
        <v>402</v>
      </c>
      <c r="B58" s="33" t="s">
        <v>402</v>
      </c>
      <c r="C58" s="45">
        <f ca="1">SUMIF('3)招へい者4)受入れ体制'!$B$5:$L$29,B58,'3)招へい者4)受入れ体制'!$L$5:$L$29)</f>
        <v>0</v>
      </c>
      <c r="D58" s="55" t="str">
        <f t="shared" ca="1" si="1"/>
        <v/>
      </c>
    </row>
    <row r="59" spans="1:10" x14ac:dyDescent="0.35">
      <c r="A59" s="55" t="s">
        <v>403</v>
      </c>
      <c r="B59" s="33" t="s">
        <v>403</v>
      </c>
      <c r="C59" s="45">
        <f ca="1">SUMIF('3)招へい者4)受入れ体制'!$B$5:$L$29,B59,'3)招へい者4)受入れ体制'!$L$5:$L$29)</f>
        <v>0</v>
      </c>
      <c r="D59" s="55" t="str">
        <f t="shared" ca="1" si="1"/>
        <v/>
      </c>
    </row>
    <row r="60" spans="1:10" x14ac:dyDescent="0.35">
      <c r="A60" s="55" t="s">
        <v>404</v>
      </c>
      <c r="B60" s="33" t="s">
        <v>404</v>
      </c>
      <c r="C60" s="45">
        <f ca="1">SUMIF('3)招へい者4)受入れ体制'!$B$5:$L$29,B60,'3)招へい者4)受入れ体制'!$L$5:$L$29)</f>
        <v>0</v>
      </c>
      <c r="D60" s="55" t="str">
        <f t="shared" ca="1" si="1"/>
        <v/>
      </c>
    </row>
    <row r="61" spans="1:10" x14ac:dyDescent="0.35">
      <c r="A61" s="55" t="s">
        <v>607</v>
      </c>
      <c r="B61" s="33" t="s">
        <v>405</v>
      </c>
      <c r="C61" s="45">
        <f ca="1">SUMIF('3)招へい者4)受入れ体制'!$B$5:$L$29,B61,'3)招へい者4)受入れ体制'!$L$5:$L$29)</f>
        <v>0</v>
      </c>
      <c r="D61" s="55" t="str">
        <f t="shared" ca="1" si="1"/>
        <v/>
      </c>
    </row>
    <row r="62" spans="1:10" x14ac:dyDescent="0.35">
      <c r="A62" s="55" t="s">
        <v>406</v>
      </c>
      <c r="B62" s="33" t="s">
        <v>406</v>
      </c>
      <c r="C62" s="45">
        <f ca="1">SUMIF('3)招へい者4)受入れ体制'!$B$5:$L$29,B62,'3)招へい者4)受入れ体制'!$L$5:$L$29)</f>
        <v>0</v>
      </c>
      <c r="D62" s="55" t="str">
        <f t="shared" ca="1" si="1"/>
        <v/>
      </c>
    </row>
    <row r="63" spans="1:10" x14ac:dyDescent="0.35">
      <c r="A63" s="55" t="s">
        <v>407</v>
      </c>
      <c r="B63" s="33" t="s">
        <v>407</v>
      </c>
      <c r="C63" s="45">
        <f ca="1">SUMIF('3)招へい者4)受入れ体制'!$B$5:$L$29,B63,'3)招へい者4)受入れ体制'!$L$5:$L$29)</f>
        <v>0</v>
      </c>
      <c r="D63" s="55" t="str">
        <f t="shared" ca="1" si="1"/>
        <v/>
      </c>
    </row>
    <row r="64" spans="1:10" x14ac:dyDescent="0.35">
      <c r="A64" s="55" t="s">
        <v>408</v>
      </c>
      <c r="B64" s="33" t="s">
        <v>408</v>
      </c>
      <c r="C64" s="45">
        <f ca="1">SUMIF('3)招へい者4)受入れ体制'!$B$5:$L$29,B64,'3)招へい者4)受入れ体制'!$L$5:$L$29)</f>
        <v>0</v>
      </c>
      <c r="D64" s="55" t="str">
        <f t="shared" ca="1" si="1"/>
        <v/>
      </c>
    </row>
    <row r="65" spans="1:4" x14ac:dyDescent="0.35">
      <c r="A65" s="55" t="s">
        <v>409</v>
      </c>
      <c r="B65" s="33" t="s">
        <v>409</v>
      </c>
      <c r="C65" s="45">
        <f ca="1">SUMIF('3)招へい者4)受入れ体制'!$B$5:$L$29,B65,'3)招へい者4)受入れ体制'!$L$5:$L$29)</f>
        <v>0</v>
      </c>
      <c r="D65" s="55" t="str">
        <f t="shared" ca="1" si="1"/>
        <v/>
      </c>
    </row>
    <row r="66" spans="1:4" x14ac:dyDescent="0.35">
      <c r="A66" s="55" t="s">
        <v>410</v>
      </c>
      <c r="B66" s="33" t="s">
        <v>410</v>
      </c>
      <c r="C66" s="45">
        <f ca="1">SUMIF('3)招へい者4)受入れ体制'!$B$5:$L$29,B66,'3)招へい者4)受入れ体制'!$L$5:$L$29)</f>
        <v>0</v>
      </c>
      <c r="D66" s="55" t="str">
        <f t="shared" ca="1" si="1"/>
        <v/>
      </c>
    </row>
    <row r="67" spans="1:4" x14ac:dyDescent="0.35">
      <c r="A67" s="55" t="s">
        <v>411</v>
      </c>
      <c r="B67" s="33" t="s">
        <v>411</v>
      </c>
      <c r="C67" s="45">
        <f ca="1">SUMIF('3)招へい者4)受入れ体制'!$B$5:$L$29,B67,'3)招へい者4)受入れ体制'!$L$5:$L$29)</f>
        <v>0</v>
      </c>
      <c r="D67" s="55" t="str">
        <f t="shared" ca="1" si="1"/>
        <v/>
      </c>
    </row>
    <row r="68" spans="1:4" x14ac:dyDescent="0.35">
      <c r="A68" s="55" t="s">
        <v>412</v>
      </c>
      <c r="B68" s="33" t="s">
        <v>412</v>
      </c>
      <c r="C68" s="45">
        <f ca="1">SUMIF('3)招へい者4)受入れ体制'!$B$5:$L$29,B68,'3)招へい者4)受入れ体制'!$L$5:$L$29)</f>
        <v>0</v>
      </c>
      <c r="D68" s="55" t="str">
        <f t="shared" ca="1" si="1"/>
        <v/>
      </c>
    </row>
    <row r="69" spans="1:4" x14ac:dyDescent="0.35">
      <c r="A69" s="55" t="s">
        <v>413</v>
      </c>
      <c r="B69" s="33" t="s">
        <v>413</v>
      </c>
      <c r="C69" s="45">
        <f ca="1">SUMIF('3)招へい者4)受入れ体制'!$B$5:$L$29,B69,'3)招へい者4)受入れ体制'!$L$5:$L$29)</f>
        <v>0</v>
      </c>
      <c r="D69" s="55" t="str">
        <f t="shared" ref="D69:D132" ca="1" si="2">IF(C69&gt;0,B69&amp;"："&amp;C69&amp;"人","")</f>
        <v/>
      </c>
    </row>
    <row r="70" spans="1:4" x14ac:dyDescent="0.35">
      <c r="A70" s="55" t="s">
        <v>414</v>
      </c>
      <c r="B70" s="33" t="s">
        <v>415</v>
      </c>
      <c r="C70" s="45">
        <f ca="1">SUMIF('3)招へい者4)受入れ体制'!$B$5:$L$29,B70,'3)招へい者4)受入れ体制'!$L$5:$L$29)</f>
        <v>0</v>
      </c>
      <c r="D70" s="55" t="str">
        <f t="shared" ca="1" si="2"/>
        <v/>
      </c>
    </row>
    <row r="71" spans="1:4" x14ac:dyDescent="0.35">
      <c r="A71" s="55" t="s">
        <v>416</v>
      </c>
      <c r="B71" s="33" t="s">
        <v>417</v>
      </c>
      <c r="C71" s="45">
        <f ca="1">SUMIF('3)招へい者4)受入れ体制'!$B$5:$L$29,B71,'3)招へい者4)受入れ体制'!$L$5:$L$29)</f>
        <v>0</v>
      </c>
      <c r="D71" s="55" t="str">
        <f t="shared" ca="1" si="2"/>
        <v/>
      </c>
    </row>
    <row r="72" spans="1:4" x14ac:dyDescent="0.35">
      <c r="A72" s="55" t="s">
        <v>418</v>
      </c>
      <c r="B72" s="33" t="s">
        <v>418</v>
      </c>
      <c r="C72" s="45">
        <f ca="1">SUMIF('3)招へい者4)受入れ体制'!$B$5:$L$29,B72,'3)招へい者4)受入れ体制'!$L$5:$L$29)</f>
        <v>0</v>
      </c>
      <c r="D72" s="55" t="str">
        <f t="shared" ca="1" si="2"/>
        <v/>
      </c>
    </row>
    <row r="73" spans="1:4" x14ac:dyDescent="0.35">
      <c r="A73" s="55" t="s">
        <v>419</v>
      </c>
      <c r="B73" s="33" t="s">
        <v>419</v>
      </c>
      <c r="C73" s="45">
        <f ca="1">SUMIF('3)招へい者4)受入れ体制'!$B$5:$L$29,B73,'3)招へい者4)受入れ体制'!$L$5:$L$29)</f>
        <v>0</v>
      </c>
      <c r="D73" s="55" t="str">
        <f t="shared" ca="1" si="2"/>
        <v/>
      </c>
    </row>
    <row r="74" spans="1:4" x14ac:dyDescent="0.35">
      <c r="A74" s="55" t="s">
        <v>420</v>
      </c>
      <c r="B74" s="33" t="s">
        <v>420</v>
      </c>
      <c r="C74" s="45">
        <f ca="1">SUMIF('3)招へい者4)受入れ体制'!$B$5:$L$29,B74,'3)招へい者4)受入れ体制'!$L$5:$L$29)</f>
        <v>0</v>
      </c>
      <c r="D74" s="55" t="str">
        <f t="shared" ca="1" si="2"/>
        <v/>
      </c>
    </row>
    <row r="75" spans="1:4" x14ac:dyDescent="0.35">
      <c r="A75" s="55" t="s">
        <v>421</v>
      </c>
      <c r="B75" s="33" t="s">
        <v>421</v>
      </c>
      <c r="C75" s="45">
        <f ca="1">SUMIF('3)招へい者4)受入れ体制'!$B$5:$L$29,B75,'3)招へい者4)受入れ体制'!$L$5:$L$29)</f>
        <v>0</v>
      </c>
      <c r="D75" s="55" t="str">
        <f t="shared" ca="1" si="2"/>
        <v/>
      </c>
    </row>
    <row r="76" spans="1:4" x14ac:dyDescent="0.35">
      <c r="A76" s="55" t="s">
        <v>422</v>
      </c>
      <c r="B76" s="33" t="s">
        <v>422</v>
      </c>
      <c r="C76" s="45">
        <f ca="1">SUMIF('3)招へい者4)受入れ体制'!$B$5:$L$29,B76,'3)招へい者4)受入れ体制'!$L$5:$L$29)</f>
        <v>0</v>
      </c>
      <c r="D76" s="55" t="str">
        <f t="shared" ca="1" si="2"/>
        <v/>
      </c>
    </row>
    <row r="77" spans="1:4" x14ac:dyDescent="0.35">
      <c r="A77" s="55" t="s">
        <v>423</v>
      </c>
      <c r="B77" s="33" t="s">
        <v>423</v>
      </c>
      <c r="C77" s="45">
        <f ca="1">SUMIF('3)招へい者4)受入れ体制'!$B$5:$L$29,B77,'3)招へい者4)受入れ体制'!$L$5:$L$29)</f>
        <v>0</v>
      </c>
      <c r="D77" s="55" t="str">
        <f t="shared" ca="1" si="2"/>
        <v/>
      </c>
    </row>
    <row r="78" spans="1:4" x14ac:dyDescent="0.35">
      <c r="A78" s="55" t="s">
        <v>424</v>
      </c>
      <c r="B78" s="33" t="s">
        <v>424</v>
      </c>
      <c r="C78" s="45">
        <f ca="1">SUMIF('3)招へい者4)受入れ体制'!$B$5:$L$29,B78,'3)招へい者4)受入れ体制'!$L$5:$L$29)</f>
        <v>0</v>
      </c>
      <c r="D78" s="55" t="str">
        <f t="shared" ca="1" si="2"/>
        <v/>
      </c>
    </row>
    <row r="79" spans="1:4" x14ac:dyDescent="0.35">
      <c r="A79" s="55" t="s">
        <v>425</v>
      </c>
      <c r="B79" s="33" t="s">
        <v>425</v>
      </c>
      <c r="C79" s="45">
        <f ca="1">SUMIF('3)招へい者4)受入れ体制'!$B$5:$L$29,B79,'3)招へい者4)受入れ体制'!$L$5:$L$29)</f>
        <v>0</v>
      </c>
      <c r="D79" s="55" t="str">
        <f t="shared" ca="1" si="2"/>
        <v/>
      </c>
    </row>
    <row r="80" spans="1:4" x14ac:dyDescent="0.35">
      <c r="A80" s="55" t="s">
        <v>426</v>
      </c>
      <c r="B80" s="33" t="s">
        <v>426</v>
      </c>
      <c r="C80" s="45">
        <f ca="1">SUMIF('3)招へい者4)受入れ体制'!$B$5:$L$29,B80,'3)招へい者4)受入れ体制'!$L$5:$L$29)</f>
        <v>0</v>
      </c>
      <c r="D80" s="55" t="str">
        <f t="shared" ca="1" si="2"/>
        <v/>
      </c>
    </row>
    <row r="81" spans="1:4" x14ac:dyDescent="0.35">
      <c r="A81" s="55" t="s">
        <v>427</v>
      </c>
      <c r="B81" s="33" t="s">
        <v>427</v>
      </c>
      <c r="C81" s="45">
        <f ca="1">SUMIF('3)招へい者4)受入れ体制'!$B$5:$L$29,B81,'3)招へい者4)受入れ体制'!$L$5:$L$29)</f>
        <v>0</v>
      </c>
      <c r="D81" s="55" t="str">
        <f t="shared" ca="1" si="2"/>
        <v/>
      </c>
    </row>
    <row r="82" spans="1:4" x14ac:dyDescent="0.35">
      <c r="A82" s="55" t="s">
        <v>428</v>
      </c>
      <c r="B82" s="33" t="s">
        <v>428</v>
      </c>
      <c r="C82" s="45">
        <f ca="1">SUMIF('3)招へい者4)受入れ体制'!$B$5:$L$29,B82,'3)招へい者4)受入れ体制'!$L$5:$L$29)</f>
        <v>0</v>
      </c>
      <c r="D82" s="55" t="str">
        <f t="shared" ca="1" si="2"/>
        <v/>
      </c>
    </row>
    <row r="83" spans="1:4" x14ac:dyDescent="0.35">
      <c r="A83" s="55" t="s">
        <v>429</v>
      </c>
      <c r="B83" s="33" t="s">
        <v>429</v>
      </c>
      <c r="C83" s="45">
        <f ca="1">SUMIF('3)招へい者4)受入れ体制'!$B$5:$L$29,B83,'3)招へい者4)受入れ体制'!$L$5:$L$29)</f>
        <v>0</v>
      </c>
      <c r="D83" s="55" t="str">
        <f t="shared" ca="1" si="2"/>
        <v/>
      </c>
    </row>
    <row r="84" spans="1:4" x14ac:dyDescent="0.35">
      <c r="A84" s="55" t="s">
        <v>430</v>
      </c>
      <c r="B84" s="33" t="s">
        <v>430</v>
      </c>
      <c r="C84" s="45">
        <f ca="1">SUMIF('3)招へい者4)受入れ体制'!$B$5:$L$29,B84,'3)招へい者4)受入れ体制'!$L$5:$L$29)</f>
        <v>0</v>
      </c>
      <c r="D84" s="55" t="str">
        <f t="shared" ca="1" si="2"/>
        <v/>
      </c>
    </row>
    <row r="85" spans="1:4" x14ac:dyDescent="0.35">
      <c r="A85" s="55" t="s">
        <v>431</v>
      </c>
      <c r="B85" s="33" t="s">
        <v>431</v>
      </c>
      <c r="C85" s="45">
        <f ca="1">SUMIF('3)招へい者4)受入れ体制'!$B$5:$L$29,B85,'3)招へい者4)受入れ体制'!$L$5:$L$29)</f>
        <v>0</v>
      </c>
      <c r="D85" s="55" t="str">
        <f t="shared" ca="1" si="2"/>
        <v/>
      </c>
    </row>
    <row r="86" spans="1:4" x14ac:dyDescent="0.35">
      <c r="A86" s="55" t="s">
        <v>432</v>
      </c>
      <c r="B86" s="33" t="s">
        <v>432</v>
      </c>
      <c r="C86" s="45">
        <f ca="1">SUMIF('3)招へい者4)受入れ体制'!$B$5:$L$29,B86,'3)招へい者4)受入れ体制'!$L$5:$L$29)</f>
        <v>0</v>
      </c>
      <c r="D86" s="55" t="str">
        <f t="shared" ca="1" si="2"/>
        <v/>
      </c>
    </row>
    <row r="87" spans="1:4" x14ac:dyDescent="0.35">
      <c r="A87" s="55" t="s">
        <v>433</v>
      </c>
      <c r="B87" s="33" t="s">
        <v>433</v>
      </c>
      <c r="C87" s="45">
        <f ca="1">SUMIF('3)招へい者4)受入れ体制'!$B$5:$L$29,B87,'3)招へい者4)受入れ体制'!$L$5:$L$29)</f>
        <v>0</v>
      </c>
      <c r="D87" s="55" t="str">
        <f t="shared" ca="1" si="2"/>
        <v/>
      </c>
    </row>
    <row r="88" spans="1:4" x14ac:dyDescent="0.35">
      <c r="A88" s="55" t="s">
        <v>434</v>
      </c>
      <c r="B88" s="33" t="s">
        <v>434</v>
      </c>
      <c r="C88" s="45">
        <f ca="1">SUMIF('3)招へい者4)受入れ体制'!$B$5:$L$29,B88,'3)招へい者4)受入れ体制'!$L$5:$L$29)</f>
        <v>0</v>
      </c>
      <c r="D88" s="55" t="str">
        <f t="shared" ca="1" si="2"/>
        <v/>
      </c>
    </row>
    <row r="89" spans="1:4" x14ac:dyDescent="0.35">
      <c r="A89" s="55" t="s">
        <v>435</v>
      </c>
      <c r="B89" s="33" t="s">
        <v>435</v>
      </c>
      <c r="C89" s="45">
        <f ca="1">SUMIF('3)招へい者4)受入れ体制'!$B$5:$L$29,B89,'3)招へい者4)受入れ体制'!$L$5:$L$29)</f>
        <v>0</v>
      </c>
      <c r="D89" s="55" t="str">
        <f t="shared" ca="1" si="2"/>
        <v/>
      </c>
    </row>
    <row r="90" spans="1:4" x14ac:dyDescent="0.35">
      <c r="A90" s="55" t="s">
        <v>436</v>
      </c>
      <c r="B90" s="33" t="s">
        <v>436</v>
      </c>
      <c r="C90" s="45">
        <f ca="1">SUMIF('3)招へい者4)受入れ体制'!$B$5:$L$29,B90,'3)招へい者4)受入れ体制'!$L$5:$L$29)</f>
        <v>0</v>
      </c>
      <c r="D90" s="55" t="str">
        <f t="shared" ca="1" si="2"/>
        <v/>
      </c>
    </row>
    <row r="91" spans="1:4" x14ac:dyDescent="0.35">
      <c r="A91" s="55" t="s">
        <v>437</v>
      </c>
      <c r="B91" s="33" t="s">
        <v>437</v>
      </c>
      <c r="C91" s="45">
        <f ca="1">SUMIF('3)招へい者4)受入れ体制'!$B$5:$L$29,B91,'3)招へい者4)受入れ体制'!$L$5:$L$29)</f>
        <v>0</v>
      </c>
      <c r="D91" s="55" t="str">
        <f t="shared" ca="1" si="2"/>
        <v/>
      </c>
    </row>
    <row r="92" spans="1:4" x14ac:dyDescent="0.35">
      <c r="A92" s="55" t="s">
        <v>438</v>
      </c>
      <c r="B92" s="33" t="s">
        <v>438</v>
      </c>
      <c r="C92" s="45">
        <f ca="1">SUMIF('3)招へい者4)受入れ体制'!$B$5:$L$29,B92,'3)招へい者4)受入れ体制'!$L$5:$L$29)</f>
        <v>0</v>
      </c>
      <c r="D92" s="55" t="str">
        <f t="shared" ca="1" si="2"/>
        <v/>
      </c>
    </row>
    <row r="93" spans="1:4" x14ac:dyDescent="0.35">
      <c r="A93" s="55" t="s">
        <v>439</v>
      </c>
      <c r="B93" s="33" t="s">
        <v>440</v>
      </c>
      <c r="C93" s="45">
        <f ca="1">SUMIF('3)招へい者4)受入れ体制'!$B$5:$L$29,B93,'3)招へい者4)受入れ体制'!$L$5:$L$29)</f>
        <v>0</v>
      </c>
      <c r="D93" s="55" t="str">
        <f t="shared" ca="1" si="2"/>
        <v/>
      </c>
    </row>
    <row r="94" spans="1:4" x14ac:dyDescent="0.35">
      <c r="A94" s="55" t="s">
        <v>441</v>
      </c>
      <c r="B94" s="33" t="s">
        <v>441</v>
      </c>
      <c r="C94" s="45">
        <f ca="1">SUMIF('3)招へい者4)受入れ体制'!$B$5:$L$29,B94,'3)招へい者4)受入れ体制'!$L$5:$L$29)</f>
        <v>0</v>
      </c>
      <c r="D94" s="55" t="str">
        <f t="shared" ca="1" si="2"/>
        <v/>
      </c>
    </row>
    <row r="95" spans="1:4" x14ac:dyDescent="0.35">
      <c r="A95" s="55" t="s">
        <v>442</v>
      </c>
      <c r="B95" s="33" t="s">
        <v>442</v>
      </c>
      <c r="C95" s="45">
        <f ca="1">SUMIF('3)招へい者4)受入れ体制'!$B$5:$L$29,B95,'3)招へい者4)受入れ体制'!$L$5:$L$29)</f>
        <v>0</v>
      </c>
      <c r="D95" s="55" t="str">
        <f t="shared" ca="1" si="2"/>
        <v/>
      </c>
    </row>
    <row r="96" spans="1:4" x14ac:dyDescent="0.35">
      <c r="A96" s="55" t="s">
        <v>443</v>
      </c>
      <c r="B96" s="33" t="s">
        <v>443</v>
      </c>
      <c r="C96" s="45">
        <f ca="1">SUMIF('3)招へい者4)受入れ体制'!$B$5:$L$29,B96,'3)招へい者4)受入れ体制'!$L$5:$L$29)</f>
        <v>0</v>
      </c>
      <c r="D96" s="55" t="str">
        <f t="shared" ca="1" si="2"/>
        <v/>
      </c>
    </row>
    <row r="97" spans="1:19" x14ac:dyDescent="0.35">
      <c r="A97" s="55" t="s">
        <v>608</v>
      </c>
      <c r="B97" s="33" t="s">
        <v>615</v>
      </c>
      <c r="C97" s="45">
        <f ca="1">SUMIF('3)招へい者4)受入れ体制'!$B$5:$L$29,B97,'3)招へい者4)受入れ体制'!$L$5:$L$29)</f>
        <v>0</v>
      </c>
      <c r="D97" s="55" t="str">
        <f t="shared" ca="1" si="2"/>
        <v/>
      </c>
    </row>
    <row r="98" spans="1:19" x14ac:dyDescent="0.35">
      <c r="A98" s="55" t="s">
        <v>444</v>
      </c>
      <c r="B98" s="33" t="s">
        <v>444</v>
      </c>
      <c r="C98" s="45">
        <f ca="1">SUMIF('3)招へい者4)受入れ体制'!$B$5:$L$29,B98,'3)招へい者4)受入れ体制'!$L$5:$L$29)</f>
        <v>0</v>
      </c>
      <c r="D98" s="55" t="str">
        <f t="shared" ca="1" si="2"/>
        <v/>
      </c>
    </row>
    <row r="99" spans="1:19" x14ac:dyDescent="0.35">
      <c r="A99" s="55" t="s">
        <v>445</v>
      </c>
      <c r="B99" s="33" t="s">
        <v>445</v>
      </c>
      <c r="C99" s="45">
        <f ca="1">SUMIF('3)招へい者4)受入れ体制'!$B$5:$L$29,B99,'3)招へい者4)受入れ体制'!$L$5:$L$29)</f>
        <v>0</v>
      </c>
      <c r="D99" s="55" t="str">
        <f t="shared" ca="1" si="2"/>
        <v/>
      </c>
    </row>
    <row r="100" spans="1:19" x14ac:dyDescent="0.35">
      <c r="A100" s="55" t="s">
        <v>609</v>
      </c>
      <c r="B100" s="33" t="s">
        <v>21</v>
      </c>
      <c r="C100" s="45">
        <f ca="1">SUMIF('3)招へい者4)受入れ体制'!$B$5:$L$29,B100,'3)招へい者4)受入れ体制'!$L$5:$L$29)</f>
        <v>0</v>
      </c>
      <c r="D100" s="55" t="str">
        <f t="shared" ca="1" si="2"/>
        <v/>
      </c>
    </row>
    <row r="101" spans="1:19" x14ac:dyDescent="0.35">
      <c r="A101" s="55" t="s">
        <v>446</v>
      </c>
      <c r="B101" s="33" t="s">
        <v>446</v>
      </c>
      <c r="C101" s="45">
        <f ca="1">SUMIF('3)招へい者4)受入れ体制'!$B$5:$L$29,B101,'3)招へい者4)受入れ体制'!$L$5:$L$29)</f>
        <v>0</v>
      </c>
      <c r="D101" s="55" t="str">
        <f t="shared" ca="1" si="2"/>
        <v/>
      </c>
    </row>
    <row r="102" spans="1:19" x14ac:dyDescent="0.35">
      <c r="A102" s="55" t="s">
        <v>447</v>
      </c>
      <c r="B102" s="33" t="s">
        <v>616</v>
      </c>
      <c r="C102" s="45">
        <f ca="1">SUMIF('3)招へい者4)受入れ体制'!$B$5:$L$29,B102,'3)招へい者4)受入れ体制'!$L$5:$L$29)</f>
        <v>0</v>
      </c>
      <c r="D102" s="55" t="str">
        <f t="shared" ca="1" si="2"/>
        <v/>
      </c>
    </row>
    <row r="103" spans="1:19" x14ac:dyDescent="0.35">
      <c r="A103" s="55" t="s">
        <v>448</v>
      </c>
      <c r="B103" s="33" t="s">
        <v>448</v>
      </c>
      <c r="C103" s="45">
        <f ca="1">SUMIF('3)招へい者4)受入れ体制'!$B$5:$L$29,B103,'3)招へい者4)受入れ体制'!$L$5:$L$29)</f>
        <v>0</v>
      </c>
      <c r="D103" s="55" t="str">
        <f t="shared" ca="1" si="2"/>
        <v/>
      </c>
    </row>
    <row r="104" spans="1:19" x14ac:dyDescent="0.35">
      <c r="A104" s="55" t="s">
        <v>449</v>
      </c>
      <c r="B104" s="33" t="s">
        <v>449</v>
      </c>
      <c r="C104" s="45">
        <f ca="1">SUMIF('3)招へい者4)受入れ体制'!$B$5:$L$29,B104,'3)招へい者4)受入れ体制'!$L$5:$L$29)</f>
        <v>0</v>
      </c>
      <c r="D104" s="55" t="str">
        <f t="shared" ca="1" si="2"/>
        <v/>
      </c>
    </row>
    <row r="105" spans="1:19" x14ac:dyDescent="0.35">
      <c r="A105" s="55" t="s">
        <v>450</v>
      </c>
      <c r="B105" s="33" t="s">
        <v>450</v>
      </c>
      <c r="C105" s="45">
        <f ca="1">SUMIF('3)招へい者4)受入れ体制'!$B$5:$L$29,B105,'3)招へい者4)受入れ体制'!$L$5:$L$29)</f>
        <v>0</v>
      </c>
      <c r="D105" s="55" t="str">
        <f t="shared" ca="1" si="2"/>
        <v/>
      </c>
    </row>
    <row r="106" spans="1:19" x14ac:dyDescent="0.35">
      <c r="A106" s="55" t="s">
        <v>451</v>
      </c>
      <c r="B106" s="33" t="s">
        <v>451</v>
      </c>
      <c r="C106" s="45">
        <f ca="1">SUMIF('3)招へい者4)受入れ体制'!$B$5:$L$29,B106,'3)招へい者4)受入れ体制'!$L$5:$L$29)</f>
        <v>0</v>
      </c>
      <c r="D106" s="55" t="str">
        <f t="shared" ca="1" si="2"/>
        <v/>
      </c>
    </row>
    <row r="107" spans="1:19" x14ac:dyDescent="0.35">
      <c r="A107" s="55" t="s">
        <v>610</v>
      </c>
      <c r="B107" s="33" t="s">
        <v>617</v>
      </c>
      <c r="C107" s="45">
        <f ca="1">SUMIF('3)招へい者4)受入れ体制'!$B$5:$L$29,B107,'3)招へい者4)受入れ体制'!$L$5:$L$29)</f>
        <v>0</v>
      </c>
      <c r="D107" s="55" t="str">
        <f t="shared" ca="1" si="2"/>
        <v/>
      </c>
    </row>
    <row r="108" spans="1:19" x14ac:dyDescent="0.35">
      <c r="A108" s="55" t="s">
        <v>611</v>
      </c>
      <c r="B108" s="33" t="s">
        <v>618</v>
      </c>
      <c r="C108" s="45">
        <f ca="1">SUMIF('3)招へい者4)受入れ体制'!$B$5:$L$29,B108,'3)招へい者4)受入れ体制'!$L$5:$L$29)</f>
        <v>0</v>
      </c>
      <c r="D108" s="55" t="str">
        <f t="shared" ca="1" si="2"/>
        <v/>
      </c>
    </row>
    <row r="109" spans="1:19" x14ac:dyDescent="0.35">
      <c r="A109" s="55" t="s">
        <v>452</v>
      </c>
      <c r="B109" s="33" t="s">
        <v>452</v>
      </c>
      <c r="C109" s="45">
        <f ca="1">SUMIF('3)招へい者4)受入れ体制'!$B$5:$L$29,B109,'3)招へい者4)受入れ体制'!$L$5:$L$29)</f>
        <v>0</v>
      </c>
      <c r="D109" s="55" t="str">
        <f t="shared" ca="1" si="2"/>
        <v/>
      </c>
      <c r="G109" s="43"/>
      <c r="S109" s="2"/>
    </row>
    <row r="110" spans="1:19" x14ac:dyDescent="0.35">
      <c r="A110" s="55" t="s">
        <v>453</v>
      </c>
      <c r="B110" s="33" t="s">
        <v>453</v>
      </c>
      <c r="C110" s="45">
        <f ca="1">SUMIF('3)招へい者4)受入れ体制'!$B$5:$L$29,B110,'3)招へい者4)受入れ体制'!$L$5:$L$29)</f>
        <v>0</v>
      </c>
      <c r="D110" s="55" t="str">
        <f t="shared" ca="1" si="2"/>
        <v/>
      </c>
      <c r="G110" s="43"/>
      <c r="S110" s="2"/>
    </row>
    <row r="111" spans="1:19" x14ac:dyDescent="0.35">
      <c r="A111" s="55" t="s">
        <v>454</v>
      </c>
      <c r="B111" s="33" t="s">
        <v>454</v>
      </c>
      <c r="C111" s="45">
        <f ca="1">SUMIF('3)招へい者4)受入れ体制'!$B$5:$L$29,B111,'3)招へい者4)受入れ体制'!$L$5:$L$29)</f>
        <v>0</v>
      </c>
      <c r="D111" s="55" t="str">
        <f t="shared" ca="1" si="2"/>
        <v/>
      </c>
      <c r="G111" s="43"/>
      <c r="S111" s="2"/>
    </row>
    <row r="112" spans="1:19" x14ac:dyDescent="0.35">
      <c r="A112" s="55" t="s">
        <v>455</v>
      </c>
      <c r="B112" s="33" t="s">
        <v>455</v>
      </c>
      <c r="C112" s="45">
        <f ca="1">SUMIF('3)招へい者4)受入れ体制'!$B$5:$L$29,B112,'3)招へい者4)受入れ体制'!$L$5:$L$29)</f>
        <v>0</v>
      </c>
      <c r="D112" s="55" t="str">
        <f t="shared" ca="1" si="2"/>
        <v/>
      </c>
      <c r="G112" s="43"/>
      <c r="S112" s="2"/>
    </row>
    <row r="113" spans="1:19" x14ac:dyDescent="0.35">
      <c r="A113" s="55" t="s">
        <v>456</v>
      </c>
      <c r="B113" s="33" t="s">
        <v>456</v>
      </c>
      <c r="C113" s="45">
        <f ca="1">SUMIF('3)招へい者4)受入れ体制'!$B$5:$L$29,B113,'3)招へい者4)受入れ体制'!$L$5:$L$29)</f>
        <v>0</v>
      </c>
      <c r="D113" s="55" t="str">
        <f t="shared" ca="1" si="2"/>
        <v/>
      </c>
      <c r="G113" s="43"/>
      <c r="S113" s="2"/>
    </row>
    <row r="114" spans="1:19" x14ac:dyDescent="0.35">
      <c r="A114" s="55" t="s">
        <v>457</v>
      </c>
      <c r="B114" s="33" t="s">
        <v>457</v>
      </c>
      <c r="C114" s="45">
        <f ca="1">SUMIF('3)招へい者4)受入れ体制'!$B$5:$L$29,B114,'3)招へい者4)受入れ体制'!$L$5:$L$29)</f>
        <v>0</v>
      </c>
      <c r="D114" s="55" t="str">
        <f t="shared" ca="1" si="2"/>
        <v/>
      </c>
      <c r="G114" s="43"/>
      <c r="S114" s="2"/>
    </row>
    <row r="115" spans="1:19" x14ac:dyDescent="0.35">
      <c r="A115" s="55" t="s">
        <v>459</v>
      </c>
      <c r="B115" s="33" t="s">
        <v>460</v>
      </c>
      <c r="C115" s="45">
        <f ca="1">SUMIF('3)招へい者4)受入れ体制'!$B$5:$L$29,B115,'3)招へい者4)受入れ体制'!$L$5:$L$29)</f>
        <v>0</v>
      </c>
      <c r="D115" s="55" t="str">
        <f t="shared" ca="1" si="2"/>
        <v/>
      </c>
      <c r="G115" s="43"/>
      <c r="S115" s="2"/>
    </row>
    <row r="116" spans="1:19" x14ac:dyDescent="0.35">
      <c r="A116" s="55" t="s">
        <v>612</v>
      </c>
      <c r="B116" s="33" t="s">
        <v>458</v>
      </c>
      <c r="C116" s="45">
        <f ca="1">SUMIF('3)招へい者4)受入れ体制'!$B$5:$L$29,B116,'3)招へい者4)受入れ体制'!$L$5:$L$29)</f>
        <v>0</v>
      </c>
      <c r="D116" s="55" t="str">
        <f t="shared" ca="1" si="2"/>
        <v/>
      </c>
      <c r="G116" s="43"/>
      <c r="S116" s="2"/>
    </row>
    <row r="117" spans="1:19" x14ac:dyDescent="0.35">
      <c r="A117" s="55" t="s">
        <v>461</v>
      </c>
      <c r="B117" s="33" t="s">
        <v>461</v>
      </c>
      <c r="C117" s="45">
        <f ca="1">SUMIF('3)招へい者4)受入れ体制'!$B$5:$L$29,B117,'3)招へい者4)受入れ体制'!$L$5:$L$29)</f>
        <v>0</v>
      </c>
      <c r="D117" s="55" t="str">
        <f t="shared" ca="1" si="2"/>
        <v/>
      </c>
      <c r="G117" s="43"/>
      <c r="S117" s="2"/>
    </row>
    <row r="118" spans="1:19" x14ac:dyDescent="0.35">
      <c r="A118" s="55" t="s">
        <v>22</v>
      </c>
      <c r="B118" s="33" t="s">
        <v>22</v>
      </c>
      <c r="C118" s="45">
        <f ca="1">SUMIF('3)招へい者4)受入れ体制'!$B$5:$L$29,B118,'3)招へい者4)受入れ体制'!$L$5:$L$29)</f>
        <v>0</v>
      </c>
      <c r="D118" s="55" t="str">
        <f t="shared" ca="1" si="2"/>
        <v/>
      </c>
      <c r="G118" s="43"/>
      <c r="S118" s="2"/>
    </row>
    <row r="119" spans="1:19" x14ac:dyDescent="0.35">
      <c r="A119" s="55" t="s">
        <v>462</v>
      </c>
      <c r="B119" s="33" t="s">
        <v>462</v>
      </c>
      <c r="C119" s="45">
        <f ca="1">SUMIF('3)招へい者4)受入れ体制'!$B$5:$L$29,B119,'3)招へい者4)受入れ体制'!$L$5:$L$29)</f>
        <v>0</v>
      </c>
      <c r="D119" s="55" t="str">
        <f t="shared" ca="1" si="2"/>
        <v/>
      </c>
      <c r="G119" s="43"/>
      <c r="S119" s="2"/>
    </row>
    <row r="120" spans="1:19" x14ac:dyDescent="0.35">
      <c r="A120" s="55" t="s">
        <v>463</v>
      </c>
      <c r="B120" s="33" t="s">
        <v>463</v>
      </c>
      <c r="C120" s="45">
        <f ca="1">SUMIF('3)招へい者4)受入れ体制'!$B$5:$L$29,B120,'3)招へい者4)受入れ体制'!$L$5:$L$29)</f>
        <v>0</v>
      </c>
      <c r="D120" s="55" t="str">
        <f t="shared" ca="1" si="2"/>
        <v/>
      </c>
      <c r="G120" s="43"/>
      <c r="S120" s="2"/>
    </row>
    <row r="121" spans="1:19" x14ac:dyDescent="0.35">
      <c r="A121" s="55" t="s">
        <v>464</v>
      </c>
      <c r="B121" s="33" t="s">
        <v>464</v>
      </c>
      <c r="C121" s="45">
        <f ca="1">SUMIF('3)招へい者4)受入れ体制'!$B$5:$L$29,B121,'3)招へい者4)受入れ体制'!$L$5:$L$29)</f>
        <v>0</v>
      </c>
      <c r="D121" s="55" t="str">
        <f t="shared" ca="1" si="2"/>
        <v/>
      </c>
      <c r="G121" s="43"/>
      <c r="S121" s="2"/>
    </row>
    <row r="122" spans="1:19" x14ac:dyDescent="0.35">
      <c r="A122" s="55" t="s">
        <v>465</v>
      </c>
      <c r="B122" s="33" t="s">
        <v>465</v>
      </c>
      <c r="C122" s="45">
        <f ca="1">SUMIF('3)招へい者4)受入れ体制'!$B$5:$L$29,B122,'3)招へい者4)受入れ体制'!$L$5:$L$29)</f>
        <v>0</v>
      </c>
      <c r="D122" s="55" t="str">
        <f t="shared" ca="1" si="2"/>
        <v/>
      </c>
      <c r="G122" s="43"/>
      <c r="S122" s="2"/>
    </row>
    <row r="123" spans="1:19" x14ac:dyDescent="0.35">
      <c r="A123" s="55" t="s">
        <v>466</v>
      </c>
      <c r="B123" s="33" t="s">
        <v>466</v>
      </c>
      <c r="C123" s="45">
        <f ca="1">SUMIF('3)招へい者4)受入れ体制'!$B$5:$L$29,B123,'3)招へい者4)受入れ体制'!$L$5:$L$29)</f>
        <v>0</v>
      </c>
      <c r="D123" s="55" t="str">
        <f t="shared" ca="1" si="2"/>
        <v/>
      </c>
      <c r="G123" s="43"/>
      <c r="S123" s="2"/>
    </row>
    <row r="124" spans="1:19" x14ac:dyDescent="0.35">
      <c r="A124" s="55" t="s">
        <v>467</v>
      </c>
      <c r="B124" s="33" t="s">
        <v>467</v>
      </c>
      <c r="C124" s="45">
        <f ca="1">SUMIF('3)招へい者4)受入れ体制'!$B$5:$L$29,B124,'3)招へい者4)受入れ体制'!$L$5:$L$29)</f>
        <v>0</v>
      </c>
      <c r="D124" s="55" t="str">
        <f t="shared" ca="1" si="2"/>
        <v/>
      </c>
      <c r="G124" s="43"/>
      <c r="S124" s="2"/>
    </row>
    <row r="125" spans="1:19" x14ac:dyDescent="0.35">
      <c r="A125" s="55" t="s">
        <v>468</v>
      </c>
      <c r="B125" s="33" t="s">
        <v>468</v>
      </c>
      <c r="C125" s="45">
        <f ca="1">SUMIF('3)招へい者4)受入れ体制'!$B$5:$L$29,B125,'3)招へい者4)受入れ体制'!$L$5:$L$29)</f>
        <v>0</v>
      </c>
      <c r="D125" s="55" t="str">
        <f t="shared" ca="1" si="2"/>
        <v/>
      </c>
      <c r="G125" s="43"/>
      <c r="S125" s="2"/>
    </row>
    <row r="126" spans="1:19" x14ac:dyDescent="0.35">
      <c r="A126" s="55" t="s">
        <v>469</v>
      </c>
      <c r="B126" s="33" t="s">
        <v>469</v>
      </c>
      <c r="C126" s="45">
        <f ca="1">SUMIF('3)招へい者4)受入れ体制'!$B$5:$L$29,B126,'3)招へい者4)受入れ体制'!$L$5:$L$29)</f>
        <v>0</v>
      </c>
      <c r="D126" s="55" t="str">
        <f t="shared" ca="1" si="2"/>
        <v/>
      </c>
      <c r="G126" s="43"/>
      <c r="S126" s="2"/>
    </row>
    <row r="127" spans="1:19" x14ac:dyDescent="0.35">
      <c r="A127" s="55" t="s">
        <v>470</v>
      </c>
      <c r="B127" s="33" t="s">
        <v>470</v>
      </c>
      <c r="C127" s="45">
        <f ca="1">SUMIF('3)招へい者4)受入れ体制'!$B$5:$L$29,B127,'3)招へい者4)受入れ体制'!$L$5:$L$29)</f>
        <v>0</v>
      </c>
      <c r="D127" s="55" t="str">
        <f t="shared" ca="1" si="2"/>
        <v/>
      </c>
      <c r="G127" s="43"/>
      <c r="S127" s="2"/>
    </row>
    <row r="128" spans="1:19" x14ac:dyDescent="0.35">
      <c r="A128" s="55" t="s">
        <v>471</v>
      </c>
      <c r="B128" s="33" t="s">
        <v>471</v>
      </c>
      <c r="C128" s="45">
        <f ca="1">SUMIF('3)招へい者4)受入れ体制'!$B$5:$L$29,B128,'3)招へい者4)受入れ体制'!$L$5:$L$29)</f>
        <v>0</v>
      </c>
      <c r="D128" s="55" t="str">
        <f t="shared" ca="1" si="2"/>
        <v/>
      </c>
      <c r="G128" s="43"/>
      <c r="S128" s="2"/>
    </row>
    <row r="129" spans="1:19" x14ac:dyDescent="0.35">
      <c r="A129" s="55" t="s">
        <v>472</v>
      </c>
      <c r="B129" s="33" t="s">
        <v>472</v>
      </c>
      <c r="C129" s="45">
        <f ca="1">SUMIF('3)招へい者4)受入れ体制'!$B$5:$L$29,B129,'3)招へい者4)受入れ体制'!$L$5:$L$29)</f>
        <v>0</v>
      </c>
      <c r="D129" s="55" t="str">
        <f t="shared" ca="1" si="2"/>
        <v/>
      </c>
      <c r="G129" s="43"/>
      <c r="S129" s="2"/>
    </row>
    <row r="130" spans="1:19" x14ac:dyDescent="0.35">
      <c r="A130" s="55" t="s">
        <v>473</v>
      </c>
      <c r="B130" s="33" t="s">
        <v>473</v>
      </c>
      <c r="C130" s="45">
        <f ca="1">SUMIF('3)招へい者4)受入れ体制'!$B$5:$L$29,B130,'3)招へい者4)受入れ体制'!$L$5:$L$29)</f>
        <v>0</v>
      </c>
      <c r="D130" s="55" t="str">
        <f t="shared" ca="1" si="2"/>
        <v/>
      </c>
      <c r="G130" s="43"/>
      <c r="S130" s="2"/>
    </row>
    <row r="131" spans="1:19" x14ac:dyDescent="0.35">
      <c r="A131" s="55" t="s">
        <v>474</v>
      </c>
      <c r="B131" s="33" t="s">
        <v>474</v>
      </c>
      <c r="C131" s="45">
        <f ca="1">SUMIF('3)招へい者4)受入れ体制'!$B$5:$L$29,B131,'3)招へい者4)受入れ体制'!$L$5:$L$29)</f>
        <v>0</v>
      </c>
      <c r="D131" s="55" t="str">
        <f t="shared" ca="1" si="2"/>
        <v/>
      </c>
      <c r="G131" s="43"/>
      <c r="S131" s="2"/>
    </row>
    <row r="132" spans="1:19" x14ac:dyDescent="0.35">
      <c r="A132" s="55" t="s">
        <v>475</v>
      </c>
      <c r="B132" s="33" t="s">
        <v>475</v>
      </c>
      <c r="C132" s="45">
        <f ca="1">SUMIF('3)招へい者4)受入れ体制'!$B$5:$L$29,B132,'3)招へい者4)受入れ体制'!$L$5:$L$29)</f>
        <v>0</v>
      </c>
      <c r="D132" s="55" t="str">
        <f t="shared" ca="1" si="2"/>
        <v/>
      </c>
      <c r="G132" s="43"/>
      <c r="S132" s="2"/>
    </row>
    <row r="133" spans="1:19" x14ac:dyDescent="0.35">
      <c r="A133" s="55" t="s">
        <v>476</v>
      </c>
      <c r="B133" s="33" t="s">
        <v>476</v>
      </c>
      <c r="C133" s="45">
        <f ca="1">SUMIF('3)招へい者4)受入れ体制'!$B$5:$L$29,B133,'3)招へい者4)受入れ体制'!$L$5:$L$29)</f>
        <v>0</v>
      </c>
      <c r="D133" s="55" t="str">
        <f t="shared" ref="D133:D197" ca="1" si="3">IF(C133&gt;0,B133&amp;"："&amp;C133&amp;"人","")</f>
        <v/>
      </c>
      <c r="G133" s="43"/>
      <c r="S133" s="2"/>
    </row>
    <row r="134" spans="1:19" x14ac:dyDescent="0.35">
      <c r="A134" s="55" t="s">
        <v>477</v>
      </c>
      <c r="B134" s="33" t="s">
        <v>477</v>
      </c>
      <c r="C134" s="45">
        <f ca="1">SUMIF('3)招へい者4)受入れ体制'!$B$5:$L$29,B134,'3)招へい者4)受入れ体制'!$L$5:$L$29)</f>
        <v>0</v>
      </c>
      <c r="D134" s="55" t="str">
        <f t="shared" ca="1" si="3"/>
        <v/>
      </c>
      <c r="G134" s="43"/>
      <c r="S134" s="2"/>
    </row>
    <row r="135" spans="1:19" x14ac:dyDescent="0.35">
      <c r="A135" s="55" t="s">
        <v>478</v>
      </c>
      <c r="B135" s="33" t="s">
        <v>478</v>
      </c>
      <c r="C135" s="45">
        <f ca="1">SUMIF('3)招へい者4)受入れ体制'!$B$5:$L$29,B135,'3)招へい者4)受入れ体制'!$L$5:$L$29)</f>
        <v>0</v>
      </c>
      <c r="D135" s="55" t="str">
        <f t="shared" ca="1" si="3"/>
        <v/>
      </c>
      <c r="G135" s="43"/>
      <c r="S135" s="2"/>
    </row>
    <row r="136" spans="1:19" x14ac:dyDescent="0.35">
      <c r="A136" s="55" t="s">
        <v>479</v>
      </c>
      <c r="B136" s="33" t="s">
        <v>479</v>
      </c>
      <c r="C136" s="45">
        <f ca="1">SUMIF('3)招へい者4)受入れ体制'!$B$5:$L$29,B136,'3)招へい者4)受入れ体制'!$L$5:$L$29)</f>
        <v>0</v>
      </c>
      <c r="D136" s="55" t="str">
        <f t="shared" ca="1" si="3"/>
        <v/>
      </c>
      <c r="G136" s="43"/>
      <c r="S136" s="2"/>
    </row>
    <row r="137" spans="1:19" x14ac:dyDescent="0.35">
      <c r="A137" s="55" t="s">
        <v>480</v>
      </c>
      <c r="B137" s="33" t="s">
        <v>480</v>
      </c>
      <c r="C137" s="45">
        <f ca="1">SUMIF('3)招へい者4)受入れ体制'!$B$5:$L$29,B137,'3)招へい者4)受入れ体制'!$L$5:$L$29)</f>
        <v>0</v>
      </c>
      <c r="D137" s="55" t="str">
        <f t="shared" ca="1" si="3"/>
        <v/>
      </c>
      <c r="G137" s="43"/>
      <c r="S137" s="2"/>
    </row>
    <row r="138" spans="1:19" x14ac:dyDescent="0.35">
      <c r="A138" s="55" t="s">
        <v>481</v>
      </c>
      <c r="B138" s="33" t="s">
        <v>481</v>
      </c>
      <c r="C138" s="45">
        <f ca="1">SUMIF('3)招へい者4)受入れ体制'!$B$5:$L$29,B138,'3)招へい者4)受入れ体制'!$L$5:$L$29)</f>
        <v>0</v>
      </c>
      <c r="D138" s="55" t="str">
        <f t="shared" ca="1" si="3"/>
        <v/>
      </c>
      <c r="G138" s="43"/>
      <c r="S138" s="2"/>
    </row>
    <row r="139" spans="1:19" x14ac:dyDescent="0.35">
      <c r="A139" s="55" t="s">
        <v>482</v>
      </c>
      <c r="B139" s="33" t="s">
        <v>482</v>
      </c>
      <c r="C139" s="45">
        <f ca="1">SUMIF('3)招へい者4)受入れ体制'!$B$5:$L$29,B139,'3)招へい者4)受入れ体制'!$L$5:$L$29)</f>
        <v>0</v>
      </c>
      <c r="D139" s="55" t="str">
        <f t="shared" ca="1" si="3"/>
        <v/>
      </c>
      <c r="G139" s="43"/>
      <c r="S139" s="2"/>
    </row>
    <row r="140" spans="1:19" x14ac:dyDescent="0.35">
      <c r="A140" s="55" t="s">
        <v>483</v>
      </c>
      <c r="B140" s="33" t="s">
        <v>483</v>
      </c>
      <c r="C140" s="45">
        <f ca="1">SUMIF('3)招へい者4)受入れ体制'!$B$5:$L$29,B140,'3)招へい者4)受入れ体制'!$L$5:$L$29)</f>
        <v>0</v>
      </c>
      <c r="D140" s="55" t="str">
        <f t="shared" ca="1" si="3"/>
        <v/>
      </c>
      <c r="G140" s="43"/>
      <c r="S140" s="2"/>
    </row>
    <row r="141" spans="1:19" x14ac:dyDescent="0.35">
      <c r="A141" s="55" t="s">
        <v>621</v>
      </c>
      <c r="B141" s="33" t="s">
        <v>621</v>
      </c>
      <c r="C141" s="45">
        <f ca="1">SUMIF('3)招へい者4)受入れ体制'!$B$5:$L$29,B141,'3)招へい者4)受入れ体制'!$L$5:$L$29)</f>
        <v>0</v>
      </c>
      <c r="D141" s="55" t="str">
        <f t="shared" ref="D141" ca="1" si="4">IF(C141&gt;0,B141&amp;"："&amp;C141&amp;"人","")</f>
        <v/>
      </c>
      <c r="G141" s="43"/>
      <c r="S141" s="2"/>
    </row>
    <row r="142" spans="1:19" x14ac:dyDescent="0.35">
      <c r="A142" s="55" t="s">
        <v>484</v>
      </c>
      <c r="B142" s="33" t="s">
        <v>484</v>
      </c>
      <c r="C142" s="45">
        <f ca="1">SUMIF('3)招へい者4)受入れ体制'!$B$5:$L$29,B142,'3)招へい者4)受入れ体制'!$L$5:$L$29)</f>
        <v>0</v>
      </c>
      <c r="D142" s="55" t="str">
        <f t="shared" ca="1" si="3"/>
        <v/>
      </c>
      <c r="G142" s="43"/>
      <c r="S142" s="2"/>
    </row>
    <row r="143" spans="1:19" x14ac:dyDescent="0.35">
      <c r="A143" s="55" t="s">
        <v>485</v>
      </c>
      <c r="B143" s="33" t="s">
        <v>485</v>
      </c>
      <c r="C143" s="45">
        <f ca="1">SUMIF('3)招へい者4)受入れ体制'!$B$5:$L$29,B143,'3)招へい者4)受入れ体制'!$L$5:$L$29)</f>
        <v>0</v>
      </c>
      <c r="D143" s="55" t="str">
        <f t="shared" ca="1" si="3"/>
        <v/>
      </c>
      <c r="G143" s="43"/>
      <c r="S143" s="2"/>
    </row>
    <row r="144" spans="1:19" x14ac:dyDescent="0.35">
      <c r="A144" s="55" t="s">
        <v>486</v>
      </c>
      <c r="B144" s="33" t="s">
        <v>487</v>
      </c>
      <c r="C144" s="45">
        <f ca="1">SUMIF('3)招へい者4)受入れ体制'!$B$5:$L$29,B144,'3)招へい者4)受入れ体制'!$L$5:$L$29)</f>
        <v>0</v>
      </c>
      <c r="D144" s="55" t="str">
        <f t="shared" ca="1" si="3"/>
        <v/>
      </c>
      <c r="G144" s="43"/>
      <c r="S144" s="2"/>
    </row>
    <row r="145" spans="1:19" x14ac:dyDescent="0.35">
      <c r="A145" s="55" t="s">
        <v>488</v>
      </c>
      <c r="B145" s="33" t="s">
        <v>488</v>
      </c>
      <c r="C145" s="45">
        <f ca="1">SUMIF('3)招へい者4)受入れ体制'!$B$5:$L$29,B145,'3)招へい者4)受入れ体制'!$L$5:$L$29)</f>
        <v>0</v>
      </c>
      <c r="D145" s="55" t="str">
        <f t="shared" ca="1" si="3"/>
        <v/>
      </c>
      <c r="G145" s="43"/>
      <c r="S145" s="2"/>
    </row>
    <row r="146" spans="1:19" x14ac:dyDescent="0.35">
      <c r="A146" s="55" t="s">
        <v>489</v>
      </c>
      <c r="B146" s="33" t="s">
        <v>489</v>
      </c>
      <c r="C146" s="45">
        <f ca="1">SUMIF('3)招へい者4)受入れ体制'!$B$5:$L$29,B146,'3)招へい者4)受入れ体制'!$L$5:$L$29)</f>
        <v>0</v>
      </c>
      <c r="D146" s="55" t="str">
        <f t="shared" ca="1" si="3"/>
        <v/>
      </c>
      <c r="G146" s="43"/>
      <c r="S146" s="2"/>
    </row>
    <row r="147" spans="1:19" x14ac:dyDescent="0.35">
      <c r="A147" s="55" t="s">
        <v>490</v>
      </c>
      <c r="B147" s="33" t="s">
        <v>490</v>
      </c>
      <c r="C147" s="45">
        <f ca="1">SUMIF('3)招へい者4)受入れ体制'!$B$5:$L$29,B147,'3)招へい者4)受入れ体制'!$L$5:$L$29)</f>
        <v>0</v>
      </c>
      <c r="D147" s="55" t="str">
        <f t="shared" ca="1" si="3"/>
        <v/>
      </c>
      <c r="G147" s="43"/>
      <c r="S147" s="2"/>
    </row>
    <row r="148" spans="1:19" x14ac:dyDescent="0.35">
      <c r="A148" s="55" t="s">
        <v>491</v>
      </c>
      <c r="B148" s="33" t="s">
        <v>491</v>
      </c>
      <c r="C148" s="45">
        <f ca="1">SUMIF('3)招へい者4)受入れ体制'!$B$5:$L$29,B148,'3)招へい者4)受入れ体制'!$L$5:$L$29)</f>
        <v>0</v>
      </c>
      <c r="D148" s="55" t="str">
        <f t="shared" ca="1" si="3"/>
        <v/>
      </c>
      <c r="G148" s="43"/>
      <c r="S148" s="2"/>
    </row>
    <row r="149" spans="1:19" x14ac:dyDescent="0.35">
      <c r="A149" s="55" t="s">
        <v>492</v>
      </c>
      <c r="B149" s="33" t="s">
        <v>492</v>
      </c>
      <c r="C149" s="45">
        <f ca="1">SUMIF('3)招へい者4)受入れ体制'!$B$5:$L$29,B149,'3)招へい者4)受入れ体制'!$L$5:$L$29)</f>
        <v>0</v>
      </c>
      <c r="D149" s="55" t="str">
        <f t="shared" ca="1" si="3"/>
        <v/>
      </c>
      <c r="G149" s="43"/>
      <c r="S149" s="2"/>
    </row>
    <row r="150" spans="1:19" x14ac:dyDescent="0.35">
      <c r="A150" s="55" t="s">
        <v>493</v>
      </c>
      <c r="B150" s="33" t="s">
        <v>493</v>
      </c>
      <c r="C150" s="45">
        <f ca="1">SUMIF('3)招へい者4)受入れ体制'!$B$5:$L$29,B150,'3)招へい者4)受入れ体制'!$L$5:$L$29)</f>
        <v>0</v>
      </c>
      <c r="D150" s="55" t="str">
        <f t="shared" ca="1" si="3"/>
        <v/>
      </c>
      <c r="G150" s="43"/>
      <c r="S150" s="2"/>
    </row>
    <row r="151" spans="1:19" x14ac:dyDescent="0.35">
      <c r="A151" s="55" t="s">
        <v>494</v>
      </c>
      <c r="B151" s="33" t="s">
        <v>494</v>
      </c>
      <c r="C151" s="45">
        <f ca="1">SUMIF('3)招へい者4)受入れ体制'!$B$5:$L$29,B151,'3)招へい者4)受入れ体制'!$L$5:$L$29)</f>
        <v>0</v>
      </c>
      <c r="D151" s="55" t="str">
        <f t="shared" ca="1" si="3"/>
        <v/>
      </c>
      <c r="G151" s="43"/>
      <c r="S151" s="2"/>
    </row>
    <row r="152" spans="1:19" x14ac:dyDescent="0.35">
      <c r="A152" s="55" t="s">
        <v>495</v>
      </c>
      <c r="B152" s="33" t="s">
        <v>495</v>
      </c>
      <c r="C152" s="45">
        <f ca="1">SUMIF('3)招へい者4)受入れ体制'!$B$5:$L$29,B152,'3)招へい者4)受入れ体制'!$L$5:$L$29)</f>
        <v>0</v>
      </c>
      <c r="D152" s="55" t="str">
        <f t="shared" ca="1" si="3"/>
        <v/>
      </c>
      <c r="G152" s="43"/>
      <c r="S152" s="2"/>
    </row>
    <row r="153" spans="1:19" x14ac:dyDescent="0.35">
      <c r="A153" s="55" t="s">
        <v>496</v>
      </c>
      <c r="B153" s="33" t="s">
        <v>496</v>
      </c>
      <c r="C153" s="45">
        <f ca="1">SUMIF('3)招へい者4)受入れ体制'!$B$5:$L$29,B153,'3)招へい者4)受入れ体制'!$L$5:$L$29)</f>
        <v>0</v>
      </c>
      <c r="D153" s="55" t="str">
        <f t="shared" ca="1" si="3"/>
        <v/>
      </c>
      <c r="G153" s="43"/>
      <c r="S153" s="2"/>
    </row>
    <row r="154" spans="1:19" x14ac:dyDescent="0.35">
      <c r="A154" s="55" t="s">
        <v>497</v>
      </c>
      <c r="B154" s="33" t="s">
        <v>497</v>
      </c>
      <c r="C154" s="45">
        <f ca="1">SUMIF('3)招へい者4)受入れ体制'!$B$5:$L$29,B154,'3)招へい者4)受入れ体制'!$L$5:$L$29)</f>
        <v>0</v>
      </c>
      <c r="D154" s="55" t="str">
        <f t="shared" ca="1" si="3"/>
        <v/>
      </c>
      <c r="G154" s="43"/>
      <c r="S154" s="2"/>
    </row>
    <row r="155" spans="1:19" x14ac:dyDescent="0.35">
      <c r="A155" s="55" t="s">
        <v>498</v>
      </c>
      <c r="B155" s="33" t="s">
        <v>498</v>
      </c>
      <c r="C155" s="45">
        <f ca="1">SUMIF('3)招へい者4)受入れ体制'!$B$5:$L$29,B155,'3)招へい者4)受入れ体制'!$L$5:$L$29)</f>
        <v>0</v>
      </c>
      <c r="D155" s="55" t="str">
        <f t="shared" ca="1" si="3"/>
        <v/>
      </c>
      <c r="G155" s="43"/>
      <c r="S155" s="2"/>
    </row>
    <row r="156" spans="1:19" x14ac:dyDescent="0.35">
      <c r="A156" s="55" t="s">
        <v>499</v>
      </c>
      <c r="B156" s="33" t="s">
        <v>499</v>
      </c>
      <c r="C156" s="45">
        <f ca="1">SUMIF('3)招へい者4)受入れ体制'!$B$5:$L$29,B156,'3)招へい者4)受入れ体制'!$L$5:$L$29)</f>
        <v>0</v>
      </c>
      <c r="D156" s="55" t="str">
        <f t="shared" ca="1" si="3"/>
        <v/>
      </c>
      <c r="G156" s="43"/>
      <c r="S156" s="2"/>
    </row>
    <row r="157" spans="1:19" x14ac:dyDescent="0.35">
      <c r="A157" s="55" t="s">
        <v>500</v>
      </c>
      <c r="B157" s="33" t="s">
        <v>500</v>
      </c>
      <c r="C157" s="45">
        <f ca="1">SUMIF('3)招へい者4)受入れ体制'!$B$5:$L$29,B157,'3)招へい者4)受入れ体制'!$L$5:$L$29)</f>
        <v>0</v>
      </c>
      <c r="D157" s="55" t="str">
        <f t="shared" ca="1" si="3"/>
        <v/>
      </c>
      <c r="G157" s="43"/>
      <c r="S157" s="2"/>
    </row>
    <row r="158" spans="1:19" x14ac:dyDescent="0.35">
      <c r="A158" s="55" t="s">
        <v>501</v>
      </c>
      <c r="B158" s="33" t="s">
        <v>501</v>
      </c>
      <c r="C158" s="45">
        <f ca="1">SUMIF('3)招へい者4)受入れ体制'!$B$5:$L$29,B158,'3)招へい者4)受入れ体制'!$L$5:$L$29)</f>
        <v>0</v>
      </c>
      <c r="D158" s="55" t="str">
        <f t="shared" ca="1" si="3"/>
        <v/>
      </c>
      <c r="G158" s="43"/>
      <c r="S158" s="2"/>
    </row>
    <row r="159" spans="1:19" x14ac:dyDescent="0.35">
      <c r="A159" s="55" t="s">
        <v>502</v>
      </c>
      <c r="B159" s="33" t="s">
        <v>502</v>
      </c>
      <c r="C159" s="45">
        <f ca="1">SUMIF('3)招へい者4)受入れ体制'!$B$5:$L$29,B159,'3)招へい者4)受入れ体制'!$L$5:$L$29)</f>
        <v>0</v>
      </c>
      <c r="D159" s="55" t="str">
        <f t="shared" ca="1" si="3"/>
        <v/>
      </c>
      <c r="G159" s="43"/>
      <c r="S159" s="2"/>
    </row>
    <row r="160" spans="1:19" x14ac:dyDescent="0.35">
      <c r="A160" s="55" t="s">
        <v>503</v>
      </c>
      <c r="B160" s="33" t="s">
        <v>503</v>
      </c>
      <c r="C160" s="45">
        <f ca="1">SUMIF('3)招へい者4)受入れ体制'!$B$5:$L$29,B160,'3)招へい者4)受入れ体制'!$L$5:$L$29)</f>
        <v>0</v>
      </c>
      <c r="D160" s="55" t="str">
        <f t="shared" ca="1" si="3"/>
        <v/>
      </c>
      <c r="G160" s="43"/>
      <c r="S160" s="2"/>
    </row>
    <row r="161" spans="1:19" x14ac:dyDescent="0.35">
      <c r="A161" s="55" t="s">
        <v>504</v>
      </c>
      <c r="B161" s="33" t="s">
        <v>504</v>
      </c>
      <c r="C161" s="45">
        <f ca="1">SUMIF('3)招へい者4)受入れ体制'!$B$5:$L$29,B161,'3)招へい者4)受入れ体制'!$L$5:$L$29)</f>
        <v>0</v>
      </c>
      <c r="D161" s="55" t="str">
        <f t="shared" ca="1" si="3"/>
        <v/>
      </c>
      <c r="G161" s="43"/>
      <c r="S161" s="2"/>
    </row>
    <row r="162" spans="1:19" x14ac:dyDescent="0.35">
      <c r="A162" s="55" t="s">
        <v>505</v>
      </c>
      <c r="B162" s="33" t="s">
        <v>505</v>
      </c>
      <c r="C162" s="45">
        <f ca="1">SUMIF('3)招へい者4)受入れ体制'!$B$5:$L$29,B162,'3)招へい者4)受入れ体制'!$L$5:$L$29)</f>
        <v>0</v>
      </c>
      <c r="D162" s="55" t="str">
        <f t="shared" ca="1" si="3"/>
        <v/>
      </c>
      <c r="G162" s="43"/>
      <c r="S162" s="2"/>
    </row>
    <row r="163" spans="1:19" x14ac:dyDescent="0.35">
      <c r="A163" s="55" t="s">
        <v>506</v>
      </c>
      <c r="B163" s="33" t="s">
        <v>506</v>
      </c>
      <c r="C163" s="45">
        <f ca="1">SUMIF('3)招へい者4)受入れ体制'!$B$5:$L$29,B163,'3)招へい者4)受入れ体制'!$L$5:$L$29)</f>
        <v>0</v>
      </c>
      <c r="D163" s="55" t="str">
        <f t="shared" ca="1" si="3"/>
        <v/>
      </c>
      <c r="G163" s="43"/>
      <c r="S163" s="2"/>
    </row>
    <row r="164" spans="1:19" x14ac:dyDescent="0.35">
      <c r="A164" s="55" t="s">
        <v>507</v>
      </c>
      <c r="B164" s="33" t="s">
        <v>507</v>
      </c>
      <c r="C164" s="45">
        <f ca="1">SUMIF('3)招へい者4)受入れ体制'!$B$5:$L$29,B164,'3)招へい者4)受入れ体制'!$L$5:$L$29)</f>
        <v>0</v>
      </c>
      <c r="D164" s="55" t="str">
        <f t="shared" ca="1" si="3"/>
        <v/>
      </c>
      <c r="G164" s="43"/>
      <c r="S164" s="2"/>
    </row>
    <row r="165" spans="1:19" x14ac:dyDescent="0.35">
      <c r="A165" s="55" t="s">
        <v>508</v>
      </c>
      <c r="B165" s="33" t="s">
        <v>508</v>
      </c>
      <c r="C165" s="45">
        <f ca="1">SUMIF('3)招へい者4)受入れ体制'!$B$5:$L$29,B165,'3)招へい者4)受入れ体制'!$L$5:$L$29)</f>
        <v>0</v>
      </c>
      <c r="D165" s="55" t="str">
        <f t="shared" ca="1" si="3"/>
        <v/>
      </c>
      <c r="G165" s="43"/>
      <c r="S165" s="2"/>
    </row>
    <row r="166" spans="1:19" x14ac:dyDescent="0.35">
      <c r="A166" s="55" t="s">
        <v>509</v>
      </c>
      <c r="B166" s="33" t="s">
        <v>509</v>
      </c>
      <c r="C166" s="45">
        <f ca="1">SUMIF('3)招へい者4)受入れ体制'!$B$5:$L$29,B166,'3)招へい者4)受入れ体制'!$L$5:$L$29)</f>
        <v>0</v>
      </c>
      <c r="D166" s="55" t="str">
        <f t="shared" ca="1" si="3"/>
        <v/>
      </c>
      <c r="G166" s="43"/>
      <c r="S166" s="2"/>
    </row>
    <row r="167" spans="1:19" x14ac:dyDescent="0.35">
      <c r="A167" s="55" t="s">
        <v>510</v>
      </c>
      <c r="B167" s="33" t="s">
        <v>510</v>
      </c>
      <c r="C167" s="45">
        <f ca="1">SUMIF('3)招へい者4)受入れ体制'!$B$5:$L$29,B167,'3)招へい者4)受入れ体制'!$L$5:$L$29)</f>
        <v>0</v>
      </c>
      <c r="D167" s="55" t="str">
        <f t="shared" ca="1" si="3"/>
        <v/>
      </c>
      <c r="G167" s="43"/>
      <c r="S167" s="2"/>
    </row>
    <row r="168" spans="1:19" x14ac:dyDescent="0.35">
      <c r="A168" s="55" t="s">
        <v>511</v>
      </c>
      <c r="B168" s="33" t="s">
        <v>511</v>
      </c>
      <c r="C168" s="45">
        <f ca="1">SUMIF('3)招へい者4)受入れ体制'!$B$5:$L$29,B168,'3)招へい者4)受入れ体制'!$L$5:$L$29)</f>
        <v>0</v>
      </c>
      <c r="D168" s="55" t="str">
        <f t="shared" ca="1" si="3"/>
        <v/>
      </c>
      <c r="G168" s="43"/>
      <c r="S168" s="2"/>
    </row>
    <row r="169" spans="1:19" x14ac:dyDescent="0.35">
      <c r="A169" s="55" t="s">
        <v>512</v>
      </c>
      <c r="B169" s="33" t="s">
        <v>512</v>
      </c>
      <c r="C169" s="45">
        <f ca="1">SUMIF('3)招へい者4)受入れ体制'!$B$5:$L$29,B169,'3)招へい者4)受入れ体制'!$L$5:$L$29)</f>
        <v>0</v>
      </c>
      <c r="D169" s="55" t="str">
        <f t="shared" ca="1" si="3"/>
        <v/>
      </c>
      <c r="G169" s="43"/>
      <c r="S169" s="2"/>
    </row>
    <row r="170" spans="1:19" x14ac:dyDescent="0.35">
      <c r="A170" s="55" t="s">
        <v>513</v>
      </c>
      <c r="B170" s="33" t="s">
        <v>513</v>
      </c>
      <c r="C170" s="45">
        <f ca="1">SUMIF('3)招へい者4)受入れ体制'!$B$5:$L$29,B170,'3)招へい者4)受入れ体制'!$L$5:$L$29)</f>
        <v>0</v>
      </c>
      <c r="D170" s="55" t="str">
        <f t="shared" ca="1" si="3"/>
        <v/>
      </c>
      <c r="G170" s="43"/>
      <c r="S170" s="2"/>
    </row>
    <row r="171" spans="1:19" x14ac:dyDescent="0.35">
      <c r="A171" s="55" t="s">
        <v>514</v>
      </c>
      <c r="B171" s="33" t="s">
        <v>514</v>
      </c>
      <c r="C171" s="45">
        <f ca="1">SUMIF('3)招へい者4)受入れ体制'!$B$5:$L$29,B171,'3)招へい者4)受入れ体制'!$L$5:$L$29)</f>
        <v>0</v>
      </c>
      <c r="D171" s="55" t="str">
        <f t="shared" ca="1" si="3"/>
        <v/>
      </c>
      <c r="G171" s="43"/>
      <c r="S171" s="2"/>
    </row>
    <row r="172" spans="1:19" x14ac:dyDescent="0.35">
      <c r="A172" s="55" t="s">
        <v>515</v>
      </c>
      <c r="B172" s="33" t="s">
        <v>515</v>
      </c>
      <c r="C172" s="45">
        <f ca="1">SUMIF('3)招へい者4)受入れ体制'!$B$5:$L$29,B172,'3)招へい者4)受入れ体制'!$L$5:$L$29)</f>
        <v>0</v>
      </c>
      <c r="D172" s="55" t="str">
        <f t="shared" ca="1" si="3"/>
        <v/>
      </c>
      <c r="G172" s="43"/>
      <c r="S172" s="2"/>
    </row>
    <row r="173" spans="1:19" x14ac:dyDescent="0.35">
      <c r="A173" s="55" t="s">
        <v>20</v>
      </c>
      <c r="B173" s="33" t="s">
        <v>20</v>
      </c>
      <c r="C173" s="45">
        <f ca="1">SUMIF('3)招へい者4)受入れ体制'!$B$5:$L$29,B173,'3)招へい者4)受入れ体制'!$L$5:$L$29)</f>
        <v>0</v>
      </c>
      <c r="D173" s="55" t="str">
        <f t="shared" ca="1" si="3"/>
        <v/>
      </c>
      <c r="G173" s="43"/>
      <c r="S173" s="2"/>
    </row>
    <row r="174" spans="1:19" x14ac:dyDescent="0.35">
      <c r="A174" s="55" t="s">
        <v>516</v>
      </c>
      <c r="B174" s="33" t="s">
        <v>516</v>
      </c>
      <c r="C174" s="45">
        <f ca="1">SUMIF('3)招へい者4)受入れ体制'!$B$5:$L$29,B174,'3)招へい者4)受入れ体制'!$L$5:$L$29)</f>
        <v>0</v>
      </c>
      <c r="D174" s="55" t="str">
        <f t="shared" ca="1" si="3"/>
        <v/>
      </c>
      <c r="G174" s="43"/>
      <c r="S174" s="2"/>
    </row>
    <row r="175" spans="1:19" x14ac:dyDescent="0.35">
      <c r="A175" s="55" t="s">
        <v>517</v>
      </c>
      <c r="B175" s="33" t="s">
        <v>619</v>
      </c>
      <c r="C175" s="45">
        <f ca="1">SUMIF('3)招へい者4)受入れ体制'!$B$5:$L$29,B175,'3)招へい者4)受入れ体制'!$L$5:$L$29)</f>
        <v>0</v>
      </c>
      <c r="D175" s="55" t="str">
        <f t="shared" ca="1" si="3"/>
        <v/>
      </c>
      <c r="G175" s="43"/>
      <c r="S175" s="2"/>
    </row>
    <row r="176" spans="1:19" x14ac:dyDescent="0.35">
      <c r="A176" s="55" t="s">
        <v>518</v>
      </c>
      <c r="B176" s="33" t="s">
        <v>519</v>
      </c>
      <c r="C176" s="45">
        <f ca="1">SUMIF('3)招へい者4)受入れ体制'!$B$5:$L$29,B176,'3)招へい者4)受入れ体制'!$L$5:$L$29)</f>
        <v>0</v>
      </c>
      <c r="D176" s="55" t="str">
        <f t="shared" ca="1" si="3"/>
        <v/>
      </c>
      <c r="G176" s="43"/>
      <c r="S176" s="2"/>
    </row>
    <row r="177" spans="1:19" x14ac:dyDescent="0.35">
      <c r="A177" s="55" t="s">
        <v>520</v>
      </c>
      <c r="B177" s="33" t="s">
        <v>520</v>
      </c>
      <c r="C177" s="45">
        <f ca="1">SUMIF('3)招へい者4)受入れ体制'!$B$5:$L$29,B177,'3)招へい者4)受入れ体制'!$L$5:$L$29)</f>
        <v>0</v>
      </c>
      <c r="D177" s="55" t="str">
        <f t="shared" ca="1" si="3"/>
        <v/>
      </c>
      <c r="G177" s="43"/>
      <c r="S177" s="2"/>
    </row>
    <row r="178" spans="1:19" x14ac:dyDescent="0.35">
      <c r="A178" s="55" t="s">
        <v>521</v>
      </c>
      <c r="B178" s="33" t="s">
        <v>521</v>
      </c>
      <c r="C178" s="45">
        <f ca="1">SUMIF('3)招へい者4)受入れ体制'!$B$5:$L$29,B178,'3)招へい者4)受入れ体制'!$L$5:$L$29)</f>
        <v>0</v>
      </c>
      <c r="D178" s="55" t="str">
        <f t="shared" ca="1" si="3"/>
        <v/>
      </c>
      <c r="G178" s="43"/>
      <c r="S178" s="2"/>
    </row>
    <row r="179" spans="1:19" x14ac:dyDescent="0.35">
      <c r="A179" s="55" t="s">
        <v>522</v>
      </c>
      <c r="B179" s="33" t="s">
        <v>522</v>
      </c>
      <c r="C179" s="45">
        <f ca="1">SUMIF('3)招へい者4)受入れ体制'!$B$5:$L$29,B179,'3)招へい者4)受入れ体制'!$L$5:$L$29)</f>
        <v>0</v>
      </c>
      <c r="D179" s="55" t="str">
        <f t="shared" ca="1" si="3"/>
        <v/>
      </c>
      <c r="G179" s="43"/>
      <c r="S179" s="2"/>
    </row>
    <row r="180" spans="1:19" x14ac:dyDescent="0.35">
      <c r="A180" s="55" t="s">
        <v>523</v>
      </c>
      <c r="B180" s="33" t="s">
        <v>523</v>
      </c>
      <c r="C180" s="45">
        <f ca="1">SUMIF('3)招へい者4)受入れ体制'!$B$5:$L$29,B180,'3)招へい者4)受入れ体制'!$L$5:$L$29)</f>
        <v>0</v>
      </c>
      <c r="D180" s="55" t="str">
        <f t="shared" ca="1" si="3"/>
        <v/>
      </c>
      <c r="G180" s="43"/>
      <c r="S180" s="2"/>
    </row>
    <row r="181" spans="1:19" x14ac:dyDescent="0.35">
      <c r="A181" s="55" t="s">
        <v>524</v>
      </c>
      <c r="B181" s="33" t="s">
        <v>524</v>
      </c>
      <c r="C181" s="45">
        <f ca="1">SUMIF('3)招へい者4)受入れ体制'!$B$5:$L$29,B181,'3)招へい者4)受入れ体制'!$L$5:$L$29)</f>
        <v>0</v>
      </c>
      <c r="D181" s="55" t="str">
        <f t="shared" ca="1" si="3"/>
        <v/>
      </c>
      <c r="G181" s="43"/>
      <c r="S181" s="2"/>
    </row>
    <row r="182" spans="1:19" x14ac:dyDescent="0.35">
      <c r="A182" s="55" t="s">
        <v>525</v>
      </c>
      <c r="B182" s="33" t="s">
        <v>525</v>
      </c>
      <c r="C182" s="45">
        <f ca="1">SUMIF('3)招へい者4)受入れ体制'!$B$5:$L$29,B182,'3)招へい者4)受入れ体制'!$L$5:$L$29)</f>
        <v>0</v>
      </c>
      <c r="D182" s="55" t="str">
        <f t="shared" ca="1" si="3"/>
        <v/>
      </c>
      <c r="G182" s="43"/>
      <c r="S182" s="2"/>
    </row>
    <row r="183" spans="1:19" x14ac:dyDescent="0.35">
      <c r="A183" s="55" t="s">
        <v>526</v>
      </c>
      <c r="B183" s="33" t="s">
        <v>526</v>
      </c>
      <c r="C183" s="45">
        <f ca="1">SUMIF('3)招へい者4)受入れ体制'!$B$5:$L$29,B183,'3)招へい者4)受入れ体制'!$L$5:$L$29)</f>
        <v>0</v>
      </c>
      <c r="D183" s="55" t="str">
        <f t="shared" ca="1" si="3"/>
        <v/>
      </c>
      <c r="G183" s="43"/>
      <c r="S183" s="2"/>
    </row>
    <row r="184" spans="1:19" x14ac:dyDescent="0.35">
      <c r="A184" s="55" t="s">
        <v>527</v>
      </c>
      <c r="B184" s="33" t="s">
        <v>527</v>
      </c>
      <c r="C184" s="45">
        <f ca="1">SUMIF('3)招へい者4)受入れ体制'!$B$5:$L$29,B184,'3)招へい者4)受入れ体制'!$L$5:$L$29)</f>
        <v>0</v>
      </c>
      <c r="D184" s="55" t="str">
        <f t="shared" ca="1" si="3"/>
        <v/>
      </c>
      <c r="G184" s="43"/>
      <c r="S184" s="2"/>
    </row>
    <row r="185" spans="1:19" x14ac:dyDescent="0.35">
      <c r="A185" s="55" t="s">
        <v>528</v>
      </c>
      <c r="B185" s="33" t="s">
        <v>528</v>
      </c>
      <c r="C185" s="45">
        <f ca="1">SUMIF('3)招へい者4)受入れ体制'!$B$5:$L$29,B185,'3)招へい者4)受入れ体制'!$L$5:$L$29)</f>
        <v>0</v>
      </c>
      <c r="D185" s="55" t="str">
        <f t="shared" ca="1" si="3"/>
        <v/>
      </c>
      <c r="G185" s="43"/>
      <c r="S185" s="2"/>
    </row>
    <row r="186" spans="1:19" x14ac:dyDescent="0.35">
      <c r="A186" s="55" t="s">
        <v>529</v>
      </c>
      <c r="B186" s="33" t="s">
        <v>529</v>
      </c>
      <c r="C186" s="45">
        <f ca="1">SUMIF('3)招へい者4)受入れ体制'!$B$5:$L$29,B186,'3)招へい者4)受入れ体制'!$L$5:$L$29)</f>
        <v>0</v>
      </c>
      <c r="D186" s="55" t="str">
        <f t="shared" ca="1" si="3"/>
        <v/>
      </c>
      <c r="G186" s="43"/>
      <c r="S186" s="2"/>
    </row>
    <row r="187" spans="1:19" x14ac:dyDescent="0.35">
      <c r="A187" s="55" t="s">
        <v>530</v>
      </c>
      <c r="B187" s="33" t="s">
        <v>530</v>
      </c>
      <c r="C187" s="45">
        <f ca="1">SUMIF('3)招へい者4)受入れ体制'!$B$5:$L$29,B187,'3)招へい者4)受入れ体制'!$L$5:$L$29)</f>
        <v>0</v>
      </c>
      <c r="D187" s="55" t="str">
        <f t="shared" ca="1" si="3"/>
        <v/>
      </c>
      <c r="G187" s="43"/>
      <c r="S187" s="2"/>
    </row>
    <row r="188" spans="1:19" x14ac:dyDescent="0.35">
      <c r="A188" s="55" t="s">
        <v>531</v>
      </c>
      <c r="B188" s="33" t="s">
        <v>531</v>
      </c>
      <c r="C188" s="45">
        <f ca="1">SUMIF('3)招へい者4)受入れ体制'!$B$5:$L$29,B188,'3)招へい者4)受入れ体制'!$L$5:$L$29)</f>
        <v>0</v>
      </c>
      <c r="D188" s="55" t="str">
        <f t="shared" ca="1" si="3"/>
        <v/>
      </c>
      <c r="G188" s="43"/>
      <c r="S188" s="2"/>
    </row>
    <row r="189" spans="1:19" x14ac:dyDescent="0.35">
      <c r="A189" s="55" t="s">
        <v>532</v>
      </c>
      <c r="B189" s="33" t="s">
        <v>532</v>
      </c>
      <c r="C189" s="45">
        <f ca="1">SUMIF('3)招へい者4)受入れ体制'!$B$5:$L$29,B189,'3)招へい者4)受入れ体制'!$L$5:$L$29)</f>
        <v>0</v>
      </c>
      <c r="D189" s="55" t="str">
        <f t="shared" ca="1" si="3"/>
        <v/>
      </c>
      <c r="G189" s="43"/>
      <c r="S189" s="2"/>
    </row>
    <row r="190" spans="1:19" x14ac:dyDescent="0.35">
      <c r="A190" s="55" t="s">
        <v>533</v>
      </c>
      <c r="B190" s="33" t="s">
        <v>533</v>
      </c>
      <c r="C190" s="45">
        <f ca="1">SUMIF('3)招へい者4)受入れ体制'!$B$5:$L$29,B190,'3)招へい者4)受入れ体制'!$L$5:$L$29)</f>
        <v>0</v>
      </c>
      <c r="D190" s="55" t="str">
        <f t="shared" ca="1" si="3"/>
        <v/>
      </c>
      <c r="G190" s="43"/>
      <c r="S190" s="2"/>
    </row>
    <row r="191" spans="1:19" x14ac:dyDescent="0.35">
      <c r="A191" s="55" t="s">
        <v>534</v>
      </c>
      <c r="B191" s="33" t="s">
        <v>534</v>
      </c>
      <c r="C191" s="45">
        <f ca="1">SUMIF('3)招へい者4)受入れ体制'!$B$5:$L$29,B191,'3)招へい者4)受入れ体制'!$L$5:$L$29)</f>
        <v>0</v>
      </c>
      <c r="D191" s="55" t="str">
        <f t="shared" ca="1" si="3"/>
        <v/>
      </c>
      <c r="G191" s="43"/>
      <c r="S191" s="2"/>
    </row>
    <row r="192" spans="1:19" x14ac:dyDescent="0.35">
      <c r="A192" s="55" t="s">
        <v>535</v>
      </c>
      <c r="B192" s="33" t="s">
        <v>535</v>
      </c>
      <c r="C192" s="45">
        <f ca="1">SUMIF('3)招へい者4)受入れ体制'!$B$5:$L$29,B192,'3)招へい者4)受入れ体制'!$L$5:$L$29)</f>
        <v>0</v>
      </c>
      <c r="D192" s="55" t="str">
        <f t="shared" ca="1" si="3"/>
        <v/>
      </c>
      <c r="G192" s="43"/>
      <c r="S192" s="2"/>
    </row>
    <row r="193" spans="1:19" x14ac:dyDescent="0.35">
      <c r="A193" s="55" t="s">
        <v>536</v>
      </c>
      <c r="B193" s="33" t="s">
        <v>536</v>
      </c>
      <c r="C193" s="45">
        <f ca="1">SUMIF('3)招へい者4)受入れ体制'!$B$5:$L$29,B193,'3)招へい者4)受入れ体制'!$L$5:$L$29)</f>
        <v>0</v>
      </c>
      <c r="D193" s="55" t="str">
        <f t="shared" ca="1" si="3"/>
        <v/>
      </c>
      <c r="G193" s="43"/>
      <c r="S193" s="2"/>
    </row>
    <row r="194" spans="1:19" x14ac:dyDescent="0.35">
      <c r="A194" s="55" t="s">
        <v>537</v>
      </c>
      <c r="B194" s="33" t="s">
        <v>537</v>
      </c>
      <c r="C194" s="45">
        <f ca="1">SUMIF('3)招へい者4)受入れ体制'!$B$5:$L$29,B194,'3)招へい者4)受入れ体制'!$L$5:$L$29)</f>
        <v>0</v>
      </c>
      <c r="D194" s="55" t="str">
        <f t="shared" ca="1" si="3"/>
        <v/>
      </c>
      <c r="G194" s="43"/>
      <c r="S194" s="2"/>
    </row>
    <row r="195" spans="1:19" x14ac:dyDescent="0.35">
      <c r="A195" s="55" t="s">
        <v>538</v>
      </c>
      <c r="B195" s="33" t="s">
        <v>538</v>
      </c>
      <c r="C195" s="45">
        <f ca="1">SUMIF('3)招へい者4)受入れ体制'!$B$5:$L$29,B195,'3)招へい者4)受入れ体制'!$L$5:$L$29)</f>
        <v>0</v>
      </c>
      <c r="D195" s="55" t="str">
        <f t="shared" ca="1" si="3"/>
        <v/>
      </c>
      <c r="G195" s="43"/>
      <c r="S195" s="2"/>
    </row>
    <row r="196" spans="1:19" x14ac:dyDescent="0.35">
      <c r="A196" s="55" t="s">
        <v>539</v>
      </c>
      <c r="B196" s="33" t="s">
        <v>539</v>
      </c>
      <c r="C196" s="45">
        <f ca="1">SUMIF('3)招へい者4)受入れ体制'!$B$5:$L$29,B196,'3)招へい者4)受入れ体制'!$L$5:$L$29)</f>
        <v>0</v>
      </c>
      <c r="D196" s="55" t="str">
        <f t="shared" ca="1" si="3"/>
        <v/>
      </c>
      <c r="G196" s="43"/>
      <c r="S196" s="2"/>
    </row>
    <row r="197" spans="1:19" x14ac:dyDescent="0.35">
      <c r="A197" s="55" t="s">
        <v>540</v>
      </c>
      <c r="B197" s="55" t="s">
        <v>540</v>
      </c>
      <c r="C197" s="45">
        <f ca="1">SUMIF('3)招へい者4)受入れ体制'!$B$5:$L$29,B197,'3)招へい者4)受入れ体制'!$L$5:$L$29)</f>
        <v>0</v>
      </c>
      <c r="D197" s="55" t="str">
        <f t="shared" ca="1" si="3"/>
        <v/>
      </c>
      <c r="G197" s="43"/>
      <c r="S197" s="2"/>
    </row>
    <row r="198" spans="1:19" x14ac:dyDescent="0.35">
      <c r="A198" s="55" t="s">
        <v>541</v>
      </c>
      <c r="B198" s="33" t="s">
        <v>541</v>
      </c>
      <c r="C198" s="45">
        <f ca="1">SUMIF('3)招へい者4)受入れ体制'!$B$5:$L$29,B198,'3)招へい者4)受入れ体制'!$L$5:$L$29)</f>
        <v>0</v>
      </c>
      <c r="D198" s="55" t="str">
        <f t="shared" ref="D198:D200" ca="1" si="5">IF(C198&gt;0,B198&amp;"："&amp;C198&amp;"人","")</f>
        <v/>
      </c>
      <c r="G198" s="43"/>
      <c r="S198" s="2"/>
    </row>
    <row r="199" spans="1:19" x14ac:dyDescent="0.35">
      <c r="A199" s="55" t="s">
        <v>542</v>
      </c>
      <c r="B199" s="33" t="s">
        <v>542</v>
      </c>
      <c r="C199" s="45">
        <f ca="1">SUMIF('3)招へい者4)受入れ体制'!$B$5:$L$29,B199,'3)招へい者4)受入れ体制'!$L$5:$L$29)</f>
        <v>0</v>
      </c>
      <c r="D199" s="55" t="str">
        <f t="shared" ca="1" si="5"/>
        <v/>
      </c>
      <c r="G199" s="43"/>
      <c r="S199" s="2"/>
    </row>
    <row r="200" spans="1:19" x14ac:dyDescent="0.35">
      <c r="A200" s="55" t="s">
        <v>543</v>
      </c>
      <c r="B200" s="33" t="s">
        <v>543</v>
      </c>
      <c r="C200" s="45">
        <f ca="1">SUMIF('3)招へい者4)受入れ体制'!$B$5:$L$29,B200,'3)招へい者4)受入れ体制'!$L$5:$L$29)</f>
        <v>0</v>
      </c>
      <c r="D200" s="55" t="str">
        <f t="shared" ca="1" si="5"/>
        <v/>
      </c>
      <c r="G200" s="43"/>
      <c r="S200" s="2"/>
    </row>
    <row r="201" spans="1:19" x14ac:dyDescent="0.35">
      <c r="A201" s="55"/>
      <c r="B201" s="55" t="s">
        <v>157</v>
      </c>
      <c r="C201" s="208">
        <f ca="1">SUM(C3:C200)</f>
        <v>0</v>
      </c>
      <c r="D201" s="55"/>
      <c r="G201" s="43"/>
      <c r="S201" s="2"/>
    </row>
    <row r="204" spans="1:19" ht="24" customHeight="1" thickBot="1" x14ac:dyDescent="0.4">
      <c r="A204" s="344" t="s">
        <v>546</v>
      </c>
    </row>
    <row r="205" spans="1:19" ht="16.5" thickTop="1" x14ac:dyDescent="0.35">
      <c r="A205" s="401"/>
      <c r="B205" s="402"/>
      <c r="C205" s="398" t="s">
        <v>23</v>
      </c>
      <c r="D205" s="400"/>
    </row>
    <row r="206" spans="1:19" ht="16" x14ac:dyDescent="0.35">
      <c r="A206" s="55">
        <v>1</v>
      </c>
      <c r="B206" s="345" t="str">
        <f>'3)招へい者4)受入れ体制'!B5</f>
        <v/>
      </c>
      <c r="C206" s="399" t="str" cm="1">
        <f t="array" ref="C206">IF(ROWS(B$206:B206)&lt;=COUNT($D$206:$D$230),INDEX(B:B,SMALL(D$206:D$230,ROWS(B$206:B206))),"")</f>
        <v/>
      </c>
      <c r="D206" s="346">
        <f>IF(COUNTIF($B$206:B206,B206)=1,ROW(),"")</f>
        <v>206</v>
      </c>
    </row>
    <row r="207" spans="1:19" ht="16" x14ac:dyDescent="0.35">
      <c r="A207" s="55">
        <v>2</v>
      </c>
      <c r="B207" s="345" t="str">
        <f>'3)招へい者4)受入れ体制'!B6</f>
        <v/>
      </c>
      <c r="C207" s="399" t="str" cm="1">
        <f t="array" ref="C207">IF(ROWS(B$206:B207)&lt;=COUNT($D$206:$D$230),INDEX(B:B,SMALL(D$206:D$230,ROWS(B$206:B207))),"")</f>
        <v/>
      </c>
      <c r="D207" s="346" t="str">
        <f>IF(COUNTIF($B$206:B207,B207)=1,ROW(),"")</f>
        <v/>
      </c>
    </row>
    <row r="208" spans="1:19" ht="16" x14ac:dyDescent="0.35">
      <c r="A208" s="55">
        <v>3</v>
      </c>
      <c r="B208" s="345" t="str">
        <f>'3)招へい者4)受入れ体制'!B7</f>
        <v/>
      </c>
      <c r="C208" s="399" t="str" cm="1">
        <f t="array" ref="C208">IF(ROWS(B$206:B208)&lt;=COUNT($D$206:$D$230),INDEX(B:B,SMALL(D$206:D$230,ROWS(B$206:B208))),"")</f>
        <v/>
      </c>
      <c r="D208" s="346" t="str">
        <f>IF(COUNTIF($B$206:B208,B208)=1,ROW(),"")</f>
        <v/>
      </c>
    </row>
    <row r="209" spans="1:4" ht="16" x14ac:dyDescent="0.35">
      <c r="A209" s="55">
        <v>4</v>
      </c>
      <c r="B209" s="345" t="str">
        <f>'3)招へい者4)受入れ体制'!B8</f>
        <v/>
      </c>
      <c r="C209" s="399" t="str" cm="1">
        <f t="array" ref="C209">IF(ROWS(B$206:B209)&lt;=COUNT($D$206:$D$230),INDEX(B:B,SMALL(D$206:D$230,ROWS(B$206:B209))),"")</f>
        <v/>
      </c>
      <c r="D209" s="346" t="str">
        <f>IF(COUNTIF($B$206:B209,B209)=1,ROW(),"")</f>
        <v/>
      </c>
    </row>
    <row r="210" spans="1:4" ht="16" x14ac:dyDescent="0.35">
      <c r="A210" s="55">
        <v>5</v>
      </c>
      <c r="B210" s="345" t="str">
        <f>'3)招へい者4)受入れ体制'!B9</f>
        <v/>
      </c>
      <c r="C210" s="399" t="str" cm="1">
        <f t="array" ref="C210">IF(ROWS(B$206:B210)&lt;=COUNT($D$206:$D$230),INDEX(B:B,SMALL(D$206:D$230,ROWS(B$206:B210))),"")</f>
        <v/>
      </c>
      <c r="D210" s="346" t="str">
        <f>IF(COUNTIF($B$206:B210,B210)=1,ROW(),"")</f>
        <v/>
      </c>
    </row>
    <row r="211" spans="1:4" ht="16" x14ac:dyDescent="0.35">
      <c r="A211" s="55">
        <v>6</v>
      </c>
      <c r="B211" s="345" t="str">
        <f>'3)招へい者4)受入れ体制'!B10</f>
        <v/>
      </c>
      <c r="C211" s="399" t="str" cm="1">
        <f t="array" ref="C211">IF(ROWS(B$206:B211)&lt;=COUNT($D$206:$D$230),INDEX(B:B,SMALL(D$206:D$230,ROWS(B$206:B211))),"")</f>
        <v/>
      </c>
      <c r="D211" s="346" t="str">
        <f>IF(COUNTIF($B$206:B211,B211)=1,ROW(),"")</f>
        <v/>
      </c>
    </row>
    <row r="212" spans="1:4" ht="16" x14ac:dyDescent="0.35">
      <c r="A212" s="55">
        <v>7</v>
      </c>
      <c r="B212" s="345" t="str">
        <f>'3)招へい者4)受入れ体制'!B11</f>
        <v/>
      </c>
      <c r="C212" s="399" t="str" cm="1">
        <f t="array" ref="C212">IF(ROWS(B$206:B212)&lt;=COUNT($D$206:$D$230),INDEX(B:B,SMALL(D$206:D$230,ROWS(B$206:B212))),"")</f>
        <v/>
      </c>
      <c r="D212" s="346" t="str">
        <f>IF(COUNTIF($B$206:B212,B212)=1,ROW(),"")</f>
        <v/>
      </c>
    </row>
    <row r="213" spans="1:4" ht="16" x14ac:dyDescent="0.35">
      <c r="A213" s="55">
        <v>8</v>
      </c>
      <c r="B213" s="345" t="str">
        <f>'3)招へい者4)受入れ体制'!B12</f>
        <v/>
      </c>
      <c r="C213" s="399" t="str" cm="1">
        <f t="array" ref="C213">IF(ROWS(B$206:B213)&lt;=COUNT($D$206:$D$230),INDEX(B:B,SMALL(D$206:D$230,ROWS(B$206:B213))),"")</f>
        <v/>
      </c>
      <c r="D213" s="346" t="str">
        <f>IF(COUNTIF($B$206:B213,B213)=1,ROW(),"")</f>
        <v/>
      </c>
    </row>
    <row r="214" spans="1:4" ht="16" x14ac:dyDescent="0.35">
      <c r="A214" s="55">
        <v>9</v>
      </c>
      <c r="B214" s="345" t="str">
        <f>'3)招へい者4)受入れ体制'!B13</f>
        <v/>
      </c>
      <c r="C214" s="399" t="str" cm="1">
        <f t="array" ref="C214">IF(ROWS(B$206:B214)&lt;=COUNT($D$206:$D$230),INDEX(B:B,SMALL(D$206:D$230,ROWS(B$206:B214))),"")</f>
        <v/>
      </c>
      <c r="D214" s="346" t="str">
        <f>IF(COUNTIF($B$206:B214,B214)=1,ROW(),"")</f>
        <v/>
      </c>
    </row>
    <row r="215" spans="1:4" ht="16" x14ac:dyDescent="0.35">
      <c r="A215" s="55">
        <v>10</v>
      </c>
      <c r="B215" s="345" t="str">
        <f>'3)招へい者4)受入れ体制'!B14</f>
        <v/>
      </c>
      <c r="C215" s="399" t="str" cm="1">
        <f t="array" ref="C215">IF(ROWS(B$206:B215)&lt;=COUNT($D$206:$D$230),INDEX(B:B,SMALL(D$206:D$230,ROWS(B$206:B215))),"")</f>
        <v/>
      </c>
      <c r="D215" s="346" t="str">
        <f>IF(COUNTIF($B$206:B215,B215)=1,ROW(),"")</f>
        <v/>
      </c>
    </row>
    <row r="216" spans="1:4" ht="16" x14ac:dyDescent="0.35">
      <c r="A216" s="55">
        <v>11</v>
      </c>
      <c r="B216" s="345" t="str">
        <f>'3)招へい者4)受入れ体制'!B15</f>
        <v/>
      </c>
      <c r="C216" s="399" t="str" cm="1">
        <f t="array" ref="C216">IF(ROWS(B$206:B216)&lt;=COUNT($D$206:$D$230),INDEX(B:B,SMALL(D$206:D$230,ROWS(B$206:B216))),"")</f>
        <v/>
      </c>
      <c r="D216" s="346" t="str">
        <f>IF(COUNTIF($B$206:B216,B216)=1,ROW(),"")</f>
        <v/>
      </c>
    </row>
    <row r="217" spans="1:4" ht="16" x14ac:dyDescent="0.35">
      <c r="A217" s="55">
        <v>12</v>
      </c>
      <c r="B217" s="345" t="str">
        <f>'3)招へい者4)受入れ体制'!B16</f>
        <v/>
      </c>
      <c r="C217" s="399" t="str" cm="1">
        <f t="array" ref="C217">IF(ROWS(B$206:B217)&lt;=COUNT($D$206:$D$230),INDEX(B:B,SMALL(D$206:D$230,ROWS(B$206:B217))),"")</f>
        <v/>
      </c>
      <c r="D217" s="346" t="str">
        <f>IF(COUNTIF($B$206:B217,B217)=1,ROW(),"")</f>
        <v/>
      </c>
    </row>
    <row r="218" spans="1:4" ht="16" x14ac:dyDescent="0.35">
      <c r="A218" s="55">
        <v>13</v>
      </c>
      <c r="B218" s="345" t="str">
        <f>'3)招へい者4)受入れ体制'!B17</f>
        <v/>
      </c>
      <c r="C218" s="399" t="str" cm="1">
        <f t="array" ref="C218">IF(ROWS(B$206:B218)&lt;=COUNT($D$206:$D$230),INDEX(B:B,SMALL(D$206:D$230,ROWS(B$206:B218))),"")</f>
        <v/>
      </c>
      <c r="D218" s="346" t="str">
        <f>IF(COUNTIF($B$206:B218,B218)=1,ROW(),"")</f>
        <v/>
      </c>
    </row>
    <row r="219" spans="1:4" ht="16" x14ac:dyDescent="0.35">
      <c r="A219" s="55">
        <v>14</v>
      </c>
      <c r="B219" s="345" t="str">
        <f>'3)招へい者4)受入れ体制'!B18</f>
        <v/>
      </c>
      <c r="C219" s="399" t="str" cm="1">
        <f t="array" ref="C219">IF(ROWS(B$206:B219)&lt;=COUNT($D$206:$D$230),INDEX(B:B,SMALL(D$206:D$230,ROWS(B$206:B219))),"")</f>
        <v/>
      </c>
      <c r="D219" s="346" t="str">
        <f>IF(COUNTIF($B$206:B219,B219)=1,ROW(),"")</f>
        <v/>
      </c>
    </row>
    <row r="220" spans="1:4" ht="16" x14ac:dyDescent="0.35">
      <c r="A220" s="55">
        <v>15</v>
      </c>
      <c r="B220" s="345" t="str">
        <f>'3)招へい者4)受入れ体制'!B19</f>
        <v/>
      </c>
      <c r="C220" s="399" t="str" cm="1">
        <f t="array" ref="C220">IF(ROWS(B$206:B220)&lt;=COUNT($D$206:$D$230),INDEX(B:B,SMALL(D$206:D$230,ROWS(B$206:B220))),"")</f>
        <v/>
      </c>
      <c r="D220" s="346" t="str">
        <f>IF(COUNTIF($B$206:B220,B220)=1,ROW(),"")</f>
        <v/>
      </c>
    </row>
    <row r="221" spans="1:4" ht="16" x14ac:dyDescent="0.35">
      <c r="A221" s="55">
        <v>16</v>
      </c>
      <c r="B221" s="345" t="str">
        <f>'3)招へい者4)受入れ体制'!B20</f>
        <v/>
      </c>
      <c r="C221" s="399" t="str" cm="1">
        <f t="array" ref="C221">IF(ROWS(B$206:B221)&lt;=COUNT($D$206:$D$230),INDEX(B:B,SMALL(D$206:D$230,ROWS(B$206:B221))),"")</f>
        <v/>
      </c>
      <c r="D221" s="346" t="str">
        <f>IF(COUNTIF($B$206:B221,B221)=1,ROW(),"")</f>
        <v/>
      </c>
    </row>
    <row r="222" spans="1:4" ht="16" x14ac:dyDescent="0.35">
      <c r="A222" s="55">
        <v>17</v>
      </c>
      <c r="B222" s="345" t="str">
        <f>'3)招へい者4)受入れ体制'!B21</f>
        <v/>
      </c>
      <c r="C222" s="399" t="str" cm="1">
        <f t="array" ref="C222">IF(ROWS(B$206:B222)&lt;=COUNT($D$206:$D$230),INDEX(B:B,SMALL(D$206:D$230,ROWS(B$206:B222))),"")</f>
        <v/>
      </c>
      <c r="D222" s="346" t="str">
        <f>IF(COUNTIF($B$206:B222,B222)=1,ROW(),"")</f>
        <v/>
      </c>
    </row>
    <row r="223" spans="1:4" ht="16" x14ac:dyDescent="0.35">
      <c r="A223" s="55">
        <v>18</v>
      </c>
      <c r="B223" s="345" t="str">
        <f>'3)招へい者4)受入れ体制'!B22</f>
        <v/>
      </c>
      <c r="C223" s="399" t="str" cm="1">
        <f t="array" ref="C223">IF(ROWS(B$206:B223)&lt;=COUNT($D$206:$D$230),INDEX(B:B,SMALL(D$206:D$230,ROWS(B$206:B223))),"")</f>
        <v/>
      </c>
      <c r="D223" s="346" t="str">
        <f>IF(COUNTIF($B$206:B223,B223)=1,ROW(),"")</f>
        <v/>
      </c>
    </row>
    <row r="224" spans="1:4" ht="16" x14ac:dyDescent="0.35">
      <c r="A224" s="55">
        <v>19</v>
      </c>
      <c r="B224" s="345" t="str">
        <f>'3)招へい者4)受入れ体制'!B23</f>
        <v/>
      </c>
      <c r="C224" s="399" t="str" cm="1">
        <f t="array" ref="C224">IF(ROWS(B$206:B224)&lt;=COUNT($D$206:$D$230),INDEX(B:B,SMALL(D$206:D$230,ROWS(B$206:B224))),"")</f>
        <v/>
      </c>
      <c r="D224" s="346" t="str">
        <f>IF(COUNTIF($B$206:B224,B224)=1,ROW(),"")</f>
        <v/>
      </c>
    </row>
    <row r="225" spans="1:4" ht="16" x14ac:dyDescent="0.35">
      <c r="A225" s="55">
        <v>20</v>
      </c>
      <c r="B225" s="345" t="str">
        <f>'3)招へい者4)受入れ体制'!B24</f>
        <v/>
      </c>
      <c r="C225" s="399" t="str" cm="1">
        <f t="array" ref="C225">IF(ROWS(B$206:B225)&lt;=COUNT($D$206:$D$230),INDEX(B:B,SMALL(D$206:D$230,ROWS(B$206:B225))),"")</f>
        <v/>
      </c>
      <c r="D225" s="346" t="str">
        <f>IF(COUNTIF($B$206:B225,B225)=1,ROW(),"")</f>
        <v/>
      </c>
    </row>
    <row r="226" spans="1:4" ht="16" x14ac:dyDescent="0.35">
      <c r="A226" s="55">
        <v>21</v>
      </c>
      <c r="B226" s="345" t="str">
        <f>'3)招へい者4)受入れ体制'!B25</f>
        <v/>
      </c>
      <c r="C226" s="399" t="str" cm="1">
        <f t="array" ref="C226">IF(ROWS(B$206:B226)&lt;=COUNT($D$206:$D$230),INDEX(B:B,SMALL(D$206:D$230,ROWS(B$206:B226))),"")</f>
        <v/>
      </c>
      <c r="D226" s="346" t="str">
        <f>IF(COUNTIF($B$206:B226,B226)=1,ROW(),"")</f>
        <v/>
      </c>
    </row>
    <row r="227" spans="1:4" ht="16" x14ac:dyDescent="0.35">
      <c r="A227" s="55">
        <v>22</v>
      </c>
      <c r="B227" s="345" t="str">
        <f>'3)招へい者4)受入れ体制'!B26</f>
        <v/>
      </c>
      <c r="C227" s="399" t="str" cm="1">
        <f t="array" ref="C227">IF(ROWS(B$206:B227)&lt;=COUNT($D$206:$D$230),INDEX(B:B,SMALL(D$206:D$230,ROWS(B$206:B227))),"")</f>
        <v/>
      </c>
      <c r="D227" s="346" t="str">
        <f>IF(COUNTIF($B$206:B227,B227)=1,ROW(),"")</f>
        <v/>
      </c>
    </row>
    <row r="228" spans="1:4" ht="16" x14ac:dyDescent="0.35">
      <c r="A228" s="55">
        <v>23</v>
      </c>
      <c r="B228" s="345" t="str">
        <f>'3)招へい者4)受入れ体制'!B27</f>
        <v/>
      </c>
      <c r="C228" s="399" t="str" cm="1">
        <f t="array" ref="C228">IF(ROWS(B$206:B228)&lt;=COUNT($D$206:$D$230),INDEX(B:B,SMALL(D$206:D$230,ROWS(B$206:B228))),"")</f>
        <v/>
      </c>
      <c r="D228" s="346" t="str">
        <f>IF(COUNTIF($B$206:B228,B228)=1,ROW(),"")</f>
        <v/>
      </c>
    </row>
    <row r="229" spans="1:4" ht="16" x14ac:dyDescent="0.35">
      <c r="A229" s="55">
        <v>24</v>
      </c>
      <c r="B229" s="345" t="str">
        <f>'3)招へい者4)受入れ体制'!B28</f>
        <v/>
      </c>
      <c r="C229" s="399" t="str" cm="1">
        <f t="array" ref="C229">IF(ROWS(B$206:B229)&lt;=COUNT($D$206:$D$230),INDEX(B:B,SMALL(D$206:D$230,ROWS(B$206:B229))),"")</f>
        <v/>
      </c>
      <c r="D229" s="346" t="str">
        <f>IF(COUNTIF($B$206:B229,B229)=1,ROW(),"")</f>
        <v/>
      </c>
    </row>
    <row r="230" spans="1:4" ht="16" x14ac:dyDescent="0.35">
      <c r="A230" s="55">
        <v>25</v>
      </c>
      <c r="B230" s="345" t="str">
        <f>'3)招へい者4)受入れ体制'!B29</f>
        <v/>
      </c>
      <c r="C230" s="399" t="str" cm="1">
        <f t="array" ref="C230">IF(ROWS(B$206:B230)&lt;=COUNT($D$206:$D$230),INDEX(B:B,SMALL(D$206:D$230,ROWS(B$206:B230))),"")</f>
        <v/>
      </c>
      <c r="D230" s="346" t="str">
        <f>IF(COUNTIF($B$206:B230,B230)=1,ROW(),"")</f>
        <v/>
      </c>
    </row>
    <row r="232" spans="1:4" ht="16" x14ac:dyDescent="0.35">
      <c r="A232" s="50" t="s">
        <v>153</v>
      </c>
      <c r="B232" s="2"/>
      <c r="C232" s="2"/>
    </row>
    <row r="233" spans="1:4" x14ac:dyDescent="0.35">
      <c r="A233" s="55"/>
      <c r="B233" s="346" t="s">
        <v>114</v>
      </c>
    </row>
    <row r="234" spans="1:4" x14ac:dyDescent="0.35">
      <c r="A234" s="55">
        <v>1</v>
      </c>
      <c r="B234" s="346" t="s">
        <v>115</v>
      </c>
    </row>
    <row r="235" spans="1:4" x14ac:dyDescent="0.35">
      <c r="A235" s="55">
        <v>2</v>
      </c>
      <c r="B235" s="346" t="s">
        <v>159</v>
      </c>
    </row>
    <row r="236" spans="1:4" x14ac:dyDescent="0.35">
      <c r="A236" s="55">
        <v>3</v>
      </c>
      <c r="B236" s="346" t="s">
        <v>158</v>
      </c>
    </row>
    <row r="237" spans="1:4" x14ac:dyDescent="0.35">
      <c r="A237" s="55">
        <v>4</v>
      </c>
      <c r="B237" s="346" t="s">
        <v>164</v>
      </c>
    </row>
    <row r="238" spans="1:4" x14ac:dyDescent="0.35">
      <c r="A238" s="55">
        <v>5</v>
      </c>
      <c r="B238" s="346" t="s">
        <v>165</v>
      </c>
    </row>
    <row r="239" spans="1:4" x14ac:dyDescent="0.35">
      <c r="A239" s="55">
        <v>6</v>
      </c>
      <c r="B239" s="346" t="s">
        <v>166</v>
      </c>
    </row>
    <row r="243" spans="1:20" ht="16" x14ac:dyDescent="0.35">
      <c r="A243" s="344" t="s">
        <v>155</v>
      </c>
      <c r="B243" s="2"/>
      <c r="C243" s="51"/>
      <c r="E243" s="18"/>
      <c r="H243" s="2"/>
      <c r="T243" s="43"/>
    </row>
    <row r="244" spans="1:20" x14ac:dyDescent="0.35">
      <c r="A244" s="55"/>
      <c r="B244" s="34" t="s">
        <v>94</v>
      </c>
      <c r="E244" s="18"/>
      <c r="H244" s="2"/>
      <c r="T244" s="43"/>
    </row>
    <row r="245" spans="1:20" x14ac:dyDescent="0.35">
      <c r="A245" s="55">
        <v>1</v>
      </c>
      <c r="B245" s="31" t="s">
        <v>83</v>
      </c>
      <c r="E245" s="18"/>
      <c r="H245" s="2"/>
      <c r="T245" s="43"/>
    </row>
    <row r="246" spans="1:20" x14ac:dyDescent="0.35">
      <c r="A246" s="55">
        <v>2</v>
      </c>
      <c r="B246" s="31" t="s">
        <v>75</v>
      </c>
      <c r="E246" s="18"/>
      <c r="H246" s="2"/>
      <c r="T246" s="43"/>
    </row>
    <row r="247" spans="1:20" x14ac:dyDescent="0.35">
      <c r="A247" s="55">
        <v>3</v>
      </c>
      <c r="B247" s="31" t="s">
        <v>85</v>
      </c>
      <c r="E247" s="18"/>
      <c r="H247" s="2"/>
      <c r="T247" s="43"/>
    </row>
    <row r="248" spans="1:20" x14ac:dyDescent="0.35">
      <c r="A248" s="55">
        <v>4</v>
      </c>
      <c r="B248" s="31" t="s">
        <v>86</v>
      </c>
      <c r="E248" s="18"/>
      <c r="H248" s="2"/>
      <c r="T248" s="43"/>
    </row>
    <row r="249" spans="1:20" x14ac:dyDescent="0.35">
      <c r="A249" s="55">
        <v>5</v>
      </c>
      <c r="B249" s="31" t="s">
        <v>84</v>
      </c>
      <c r="E249" s="18"/>
      <c r="H249" s="2"/>
      <c r="T249" s="43"/>
    </row>
    <row r="250" spans="1:20" x14ac:dyDescent="0.35">
      <c r="A250" s="55">
        <v>6</v>
      </c>
      <c r="B250" s="31" t="s">
        <v>82</v>
      </c>
      <c r="E250" s="18"/>
      <c r="H250" s="2"/>
      <c r="T250" s="43"/>
    </row>
    <row r="251" spans="1:20" x14ac:dyDescent="0.35">
      <c r="A251" s="55">
        <v>7</v>
      </c>
      <c r="B251" s="31" t="s">
        <v>79</v>
      </c>
      <c r="E251" s="18"/>
      <c r="H251" s="2"/>
      <c r="T251" s="43"/>
    </row>
    <row r="252" spans="1:20" x14ac:dyDescent="0.35">
      <c r="A252" s="55">
        <v>8</v>
      </c>
      <c r="B252" s="31" t="s">
        <v>80</v>
      </c>
      <c r="E252" s="18"/>
      <c r="H252" s="2"/>
      <c r="T252" s="43"/>
    </row>
    <row r="253" spans="1:20" x14ac:dyDescent="0.35">
      <c r="A253" s="55">
        <v>9</v>
      </c>
      <c r="B253" s="31" t="s">
        <v>81</v>
      </c>
      <c r="E253" s="18"/>
      <c r="H253" s="2"/>
      <c r="T253" s="43"/>
    </row>
    <row r="254" spans="1:20" x14ac:dyDescent="0.35">
      <c r="A254" s="55">
        <v>10</v>
      </c>
      <c r="B254" s="31" t="s">
        <v>93</v>
      </c>
      <c r="E254" s="18"/>
      <c r="H254" s="2"/>
      <c r="T254" s="43"/>
    </row>
    <row r="258" spans="1:1" x14ac:dyDescent="0.35">
      <c r="A258" s="57" t="e">
        <f>MATCH('2)送出し機関概要'!D5:G5,#REF!,0)</f>
        <v>#VALUE!</v>
      </c>
    </row>
  </sheetData>
  <mergeCells count="2">
    <mergeCell ref="A1:D1"/>
    <mergeCell ref="F1:T1"/>
  </mergeCells>
  <phoneticPr fontId="1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2F7A-9A67-4498-BF89-8836C6761FB8}">
  <sheetPr codeName="Sheet2">
    <pageSetUpPr fitToPage="1"/>
  </sheetPr>
  <dimension ref="A1:Q277"/>
  <sheetViews>
    <sheetView showGridLines="0" view="pageBreakPreview" zoomScaleNormal="100" zoomScaleSheetLayoutView="100" workbookViewId="0"/>
  </sheetViews>
  <sheetFormatPr defaultRowHeight="15" x14ac:dyDescent="0.35"/>
  <cols>
    <col min="1" max="1" width="9.78515625" customWidth="1"/>
    <col min="2" max="2" width="11.78515625" customWidth="1"/>
    <col min="3" max="3" width="5.78515625" customWidth="1"/>
    <col min="4" max="4" width="28.78515625" customWidth="1"/>
    <col min="5" max="5" width="11.78515625" customWidth="1"/>
    <col min="6" max="6" width="6.78515625" customWidth="1"/>
    <col min="7" max="7" width="13.78515625" customWidth="1"/>
    <col min="8" max="8" width="8.85546875" style="53"/>
    <col min="9" max="17" width="8.85546875" style="59"/>
  </cols>
  <sheetData>
    <row r="1" spans="1:8" ht="15" customHeight="1" x14ac:dyDescent="0.35">
      <c r="A1" s="66"/>
      <c r="G1" s="1" t="str">
        <f>'1)受入れ機関概要'!G1</f>
        <v>Ver.2203</v>
      </c>
    </row>
    <row r="2" spans="1:8" ht="18" customHeight="1" x14ac:dyDescent="0.35">
      <c r="A2" s="440" t="s">
        <v>148</v>
      </c>
      <c r="B2" s="441"/>
      <c r="C2" s="442"/>
      <c r="D2" s="443"/>
      <c r="E2" s="443"/>
      <c r="F2" s="443"/>
      <c r="G2" s="444"/>
      <c r="H2" s="58"/>
    </row>
    <row r="3" spans="1:8" ht="15" customHeight="1" x14ac:dyDescent="0.35">
      <c r="A3" s="69" t="s">
        <v>189</v>
      </c>
      <c r="B3" s="564">
        <v>1</v>
      </c>
      <c r="C3" s="564"/>
      <c r="D3" s="564"/>
      <c r="E3" s="564"/>
      <c r="F3" s="564"/>
      <c r="G3" s="565"/>
    </row>
    <row r="4" spans="1:8" ht="15" customHeight="1" x14ac:dyDescent="0.35">
      <c r="A4" s="579" t="s">
        <v>0</v>
      </c>
      <c r="B4" s="558" t="s">
        <v>8</v>
      </c>
      <c r="C4" s="559"/>
      <c r="D4" s="68" t="s">
        <v>23</v>
      </c>
      <c r="E4" s="418" t="s">
        <v>622</v>
      </c>
      <c r="F4" s="419" t="str">
        <f>IF(E4="香港・マカオ以外","登録番号","")</f>
        <v/>
      </c>
      <c r="G4" s="343"/>
    </row>
    <row r="5" spans="1:8" ht="15" customHeight="1" x14ac:dyDescent="0.35">
      <c r="A5" s="580"/>
      <c r="B5" s="560" t="s">
        <v>9</v>
      </c>
      <c r="C5" s="38" t="s">
        <v>10</v>
      </c>
      <c r="D5" s="553" t="s">
        <v>66</v>
      </c>
      <c r="E5" s="554"/>
      <c r="F5" s="554"/>
      <c r="G5" s="555"/>
    </row>
    <row r="6" spans="1:8" ht="15" customHeight="1" x14ac:dyDescent="0.35">
      <c r="A6" s="580"/>
      <c r="B6" s="561"/>
      <c r="C6" s="38" t="s">
        <v>11</v>
      </c>
      <c r="D6" s="553" t="s">
        <v>135</v>
      </c>
      <c r="E6" s="554"/>
      <c r="F6" s="554"/>
      <c r="G6" s="555"/>
    </row>
    <row r="7" spans="1:8" ht="15" customHeight="1" x14ac:dyDescent="0.35">
      <c r="A7" s="580"/>
      <c r="B7" s="556" t="s">
        <v>545</v>
      </c>
      <c r="C7" s="38" t="s">
        <v>10</v>
      </c>
      <c r="D7" s="553" t="s">
        <v>66</v>
      </c>
      <c r="E7" s="554"/>
      <c r="F7" s="554"/>
      <c r="G7" s="555"/>
    </row>
    <row r="8" spans="1:8" ht="15" customHeight="1" x14ac:dyDescent="0.35">
      <c r="A8" s="580"/>
      <c r="B8" s="557"/>
      <c r="C8" s="38" t="s">
        <v>11</v>
      </c>
      <c r="D8" s="553" t="s">
        <v>135</v>
      </c>
      <c r="E8" s="554"/>
      <c r="F8" s="554"/>
      <c r="G8" s="555"/>
    </row>
    <row r="9" spans="1:8" ht="62.15" customHeight="1" x14ac:dyDescent="0.35">
      <c r="A9" s="580"/>
      <c r="B9" s="562" t="s">
        <v>274</v>
      </c>
      <c r="C9" s="563"/>
      <c r="D9" s="573" t="s">
        <v>160</v>
      </c>
      <c r="E9" s="574"/>
      <c r="F9" s="574"/>
      <c r="G9" s="575"/>
    </row>
    <row r="10" spans="1:8" ht="15" customHeight="1" x14ac:dyDescent="0.35">
      <c r="A10" s="584" t="s">
        <v>341</v>
      </c>
      <c r="B10" s="582" t="s">
        <v>2</v>
      </c>
      <c r="C10" s="569"/>
      <c r="D10" s="576"/>
      <c r="E10" s="577"/>
      <c r="F10" s="577"/>
      <c r="G10" s="578"/>
    </row>
    <row r="11" spans="1:8" ht="15" customHeight="1" x14ac:dyDescent="0.35">
      <c r="A11" s="585"/>
      <c r="B11" s="581" t="s">
        <v>3</v>
      </c>
      <c r="C11" s="552"/>
      <c r="D11" s="548"/>
      <c r="E11" s="549"/>
      <c r="F11" s="549"/>
      <c r="G11" s="550"/>
    </row>
    <row r="12" spans="1:8" ht="15" customHeight="1" x14ac:dyDescent="0.35">
      <c r="A12" s="585"/>
      <c r="B12" s="581" t="s">
        <v>4</v>
      </c>
      <c r="C12" s="552"/>
      <c r="D12" s="548"/>
      <c r="E12" s="549"/>
      <c r="F12" s="549"/>
      <c r="G12" s="550"/>
    </row>
    <row r="13" spans="1:8" ht="15" customHeight="1" x14ac:dyDescent="0.35">
      <c r="A13" s="586"/>
      <c r="B13" s="583" t="s">
        <v>113</v>
      </c>
      <c r="C13" s="567"/>
      <c r="D13" s="570" t="s">
        <v>127</v>
      </c>
      <c r="E13" s="571"/>
      <c r="F13" s="571"/>
      <c r="G13" s="572"/>
    </row>
    <row r="14" spans="1:8" ht="15" customHeight="1" x14ac:dyDescent="0.35">
      <c r="A14" s="69" t="s">
        <v>189</v>
      </c>
      <c r="B14" s="564">
        <v>2</v>
      </c>
      <c r="C14" s="564"/>
      <c r="D14" s="564"/>
      <c r="E14" s="564"/>
      <c r="F14" s="564"/>
      <c r="G14" s="565"/>
    </row>
    <row r="15" spans="1:8" ht="15" customHeight="1" x14ac:dyDescent="0.35">
      <c r="A15" s="579" t="s">
        <v>0</v>
      </c>
      <c r="B15" s="558" t="s">
        <v>8</v>
      </c>
      <c r="C15" s="559"/>
      <c r="D15" s="68" t="s">
        <v>23</v>
      </c>
      <c r="E15" s="418" t="s">
        <v>622</v>
      </c>
      <c r="F15" s="419" t="str">
        <f>IF(E15="香港・マカオ以外","登録番号","")</f>
        <v/>
      </c>
      <c r="G15" s="343"/>
    </row>
    <row r="16" spans="1:8" ht="15" customHeight="1" x14ac:dyDescent="0.35">
      <c r="A16" s="580"/>
      <c r="B16" s="560" t="s">
        <v>9</v>
      </c>
      <c r="C16" s="38" t="s">
        <v>10</v>
      </c>
      <c r="D16" s="553" t="s">
        <v>66</v>
      </c>
      <c r="E16" s="554"/>
      <c r="F16" s="554"/>
      <c r="G16" s="555"/>
    </row>
    <row r="17" spans="1:7" ht="15" customHeight="1" x14ac:dyDescent="0.35">
      <c r="A17" s="580"/>
      <c r="B17" s="561"/>
      <c r="C17" s="38" t="s">
        <v>11</v>
      </c>
      <c r="D17" s="553" t="s">
        <v>135</v>
      </c>
      <c r="E17" s="554"/>
      <c r="F17" s="554"/>
      <c r="G17" s="555"/>
    </row>
    <row r="18" spans="1:7" ht="15" customHeight="1" x14ac:dyDescent="0.35">
      <c r="A18" s="580"/>
      <c r="B18" s="556" t="s">
        <v>545</v>
      </c>
      <c r="C18" s="38" t="s">
        <v>10</v>
      </c>
      <c r="D18" s="553" t="s">
        <v>66</v>
      </c>
      <c r="E18" s="554"/>
      <c r="F18" s="554"/>
      <c r="G18" s="555"/>
    </row>
    <row r="19" spans="1:7" ht="15" customHeight="1" x14ac:dyDescent="0.35">
      <c r="A19" s="580"/>
      <c r="B19" s="557"/>
      <c r="C19" s="38" t="s">
        <v>11</v>
      </c>
      <c r="D19" s="553" t="s">
        <v>135</v>
      </c>
      <c r="E19" s="554"/>
      <c r="F19" s="554"/>
      <c r="G19" s="555"/>
    </row>
    <row r="20" spans="1:7" ht="62.15" customHeight="1" x14ac:dyDescent="0.35">
      <c r="A20" s="580"/>
      <c r="B20" s="562" t="s">
        <v>274</v>
      </c>
      <c r="C20" s="563"/>
      <c r="D20" s="573" t="s">
        <v>66</v>
      </c>
      <c r="E20" s="574"/>
      <c r="F20" s="574"/>
      <c r="G20" s="575"/>
    </row>
    <row r="21" spans="1:7" ht="15" customHeight="1" x14ac:dyDescent="0.35">
      <c r="A21" s="584" t="s">
        <v>341</v>
      </c>
      <c r="B21" s="568" t="s">
        <v>2</v>
      </c>
      <c r="C21" s="569"/>
      <c r="D21" s="576"/>
      <c r="E21" s="577"/>
      <c r="F21" s="577"/>
      <c r="G21" s="578"/>
    </row>
    <row r="22" spans="1:7" ht="15" customHeight="1" x14ac:dyDescent="0.35">
      <c r="A22" s="585"/>
      <c r="B22" s="551" t="s">
        <v>3</v>
      </c>
      <c r="C22" s="552"/>
      <c r="D22" s="548"/>
      <c r="E22" s="549"/>
      <c r="F22" s="549"/>
      <c r="G22" s="550"/>
    </row>
    <row r="23" spans="1:7" ht="15" customHeight="1" x14ac:dyDescent="0.35">
      <c r="A23" s="585"/>
      <c r="B23" s="551" t="s">
        <v>4</v>
      </c>
      <c r="C23" s="552"/>
      <c r="D23" s="548"/>
      <c r="E23" s="549"/>
      <c r="F23" s="549"/>
      <c r="G23" s="550"/>
    </row>
    <row r="24" spans="1:7" ht="15" customHeight="1" x14ac:dyDescent="0.35">
      <c r="A24" s="586"/>
      <c r="B24" s="566" t="s">
        <v>113</v>
      </c>
      <c r="C24" s="567"/>
      <c r="D24" s="570" t="s">
        <v>127</v>
      </c>
      <c r="E24" s="571"/>
      <c r="F24" s="571"/>
      <c r="G24" s="572"/>
    </row>
    <row r="25" spans="1:7" ht="15" customHeight="1" x14ac:dyDescent="0.35">
      <c r="A25" s="69" t="s">
        <v>189</v>
      </c>
      <c r="B25" s="564">
        <v>3</v>
      </c>
      <c r="C25" s="564"/>
      <c r="D25" s="564"/>
      <c r="E25" s="564"/>
      <c r="F25" s="564"/>
      <c r="G25" s="565"/>
    </row>
    <row r="26" spans="1:7" ht="15" customHeight="1" x14ac:dyDescent="0.35">
      <c r="A26" s="579" t="s">
        <v>0</v>
      </c>
      <c r="B26" s="558" t="s">
        <v>8</v>
      </c>
      <c r="C26" s="559"/>
      <c r="D26" s="68" t="s">
        <v>23</v>
      </c>
      <c r="E26" s="418" t="s">
        <v>622</v>
      </c>
      <c r="F26" s="419" t="str">
        <f>IF(E26="香港・マカオ以外","登録番号","")</f>
        <v/>
      </c>
      <c r="G26" s="343"/>
    </row>
    <row r="27" spans="1:7" ht="15" customHeight="1" x14ac:dyDescent="0.35">
      <c r="A27" s="580"/>
      <c r="B27" s="560" t="s">
        <v>9</v>
      </c>
      <c r="C27" s="38" t="s">
        <v>10</v>
      </c>
      <c r="D27" s="553" t="s">
        <v>66</v>
      </c>
      <c r="E27" s="554"/>
      <c r="F27" s="554"/>
      <c r="G27" s="555"/>
    </row>
    <row r="28" spans="1:7" ht="15" customHeight="1" x14ac:dyDescent="0.35">
      <c r="A28" s="580"/>
      <c r="B28" s="561"/>
      <c r="C28" s="38" t="s">
        <v>11</v>
      </c>
      <c r="D28" s="553" t="s">
        <v>135</v>
      </c>
      <c r="E28" s="554"/>
      <c r="F28" s="554"/>
      <c r="G28" s="555"/>
    </row>
    <row r="29" spans="1:7" ht="15" customHeight="1" x14ac:dyDescent="0.35">
      <c r="A29" s="580"/>
      <c r="B29" s="556" t="s">
        <v>545</v>
      </c>
      <c r="C29" s="38" t="s">
        <v>10</v>
      </c>
      <c r="D29" s="553" t="s">
        <v>66</v>
      </c>
      <c r="E29" s="554"/>
      <c r="F29" s="554"/>
      <c r="G29" s="555"/>
    </row>
    <row r="30" spans="1:7" ht="15" customHeight="1" x14ac:dyDescent="0.35">
      <c r="A30" s="580"/>
      <c r="B30" s="557"/>
      <c r="C30" s="38" t="s">
        <v>11</v>
      </c>
      <c r="D30" s="553" t="s">
        <v>135</v>
      </c>
      <c r="E30" s="554"/>
      <c r="F30" s="554"/>
      <c r="G30" s="555"/>
    </row>
    <row r="31" spans="1:7" ht="62.15" customHeight="1" x14ac:dyDescent="0.35">
      <c r="A31" s="580"/>
      <c r="B31" s="562" t="s">
        <v>274</v>
      </c>
      <c r="C31" s="563"/>
      <c r="D31" s="573" t="s">
        <v>66</v>
      </c>
      <c r="E31" s="574"/>
      <c r="F31" s="574"/>
      <c r="G31" s="575"/>
    </row>
    <row r="32" spans="1:7" ht="15" customHeight="1" x14ac:dyDescent="0.35">
      <c r="A32" s="584" t="s">
        <v>341</v>
      </c>
      <c r="B32" s="568" t="s">
        <v>2</v>
      </c>
      <c r="C32" s="569"/>
      <c r="D32" s="576"/>
      <c r="E32" s="577"/>
      <c r="F32" s="577"/>
      <c r="G32" s="578"/>
    </row>
    <row r="33" spans="1:7" ht="15" customHeight="1" x14ac:dyDescent="0.35">
      <c r="A33" s="585"/>
      <c r="B33" s="551" t="s">
        <v>3</v>
      </c>
      <c r="C33" s="552"/>
      <c r="D33" s="548"/>
      <c r="E33" s="549"/>
      <c r="F33" s="549"/>
      <c r="G33" s="550"/>
    </row>
    <row r="34" spans="1:7" ht="15" customHeight="1" x14ac:dyDescent="0.35">
      <c r="A34" s="585"/>
      <c r="B34" s="551" t="s">
        <v>4</v>
      </c>
      <c r="C34" s="552"/>
      <c r="D34" s="548"/>
      <c r="E34" s="549"/>
      <c r="F34" s="549"/>
      <c r="G34" s="550"/>
    </row>
    <row r="35" spans="1:7" ht="15" customHeight="1" x14ac:dyDescent="0.35">
      <c r="A35" s="586"/>
      <c r="B35" s="566" t="s">
        <v>113</v>
      </c>
      <c r="C35" s="567"/>
      <c r="D35" s="570" t="s">
        <v>127</v>
      </c>
      <c r="E35" s="571"/>
      <c r="F35" s="571"/>
      <c r="G35" s="572"/>
    </row>
    <row r="36" spans="1:7" ht="15" customHeight="1" x14ac:dyDescent="0.35">
      <c r="A36" s="69" t="s">
        <v>189</v>
      </c>
      <c r="B36" s="564">
        <v>4</v>
      </c>
      <c r="C36" s="564"/>
      <c r="D36" s="564"/>
      <c r="E36" s="564"/>
      <c r="F36" s="564"/>
      <c r="G36" s="565"/>
    </row>
    <row r="37" spans="1:7" ht="15" customHeight="1" x14ac:dyDescent="0.35">
      <c r="A37" s="579" t="s">
        <v>0</v>
      </c>
      <c r="B37" s="558" t="s">
        <v>8</v>
      </c>
      <c r="C37" s="559"/>
      <c r="D37" s="68" t="s">
        <v>23</v>
      </c>
      <c r="E37" s="418" t="s">
        <v>622</v>
      </c>
      <c r="F37" s="419" t="str">
        <f>IF(E37="香港・マカオ以外","登録番号","")</f>
        <v/>
      </c>
      <c r="G37" s="343"/>
    </row>
    <row r="38" spans="1:7" ht="15" customHeight="1" x14ac:dyDescent="0.35">
      <c r="A38" s="580"/>
      <c r="B38" s="560" t="s">
        <v>9</v>
      </c>
      <c r="C38" s="38" t="s">
        <v>10</v>
      </c>
      <c r="D38" s="553" t="s">
        <v>66</v>
      </c>
      <c r="E38" s="554"/>
      <c r="F38" s="554"/>
      <c r="G38" s="555"/>
    </row>
    <row r="39" spans="1:7" ht="15" customHeight="1" x14ac:dyDescent="0.35">
      <c r="A39" s="580"/>
      <c r="B39" s="561"/>
      <c r="C39" s="38" t="s">
        <v>11</v>
      </c>
      <c r="D39" s="553" t="s">
        <v>135</v>
      </c>
      <c r="E39" s="554"/>
      <c r="F39" s="554"/>
      <c r="G39" s="555"/>
    </row>
    <row r="40" spans="1:7" ht="15" customHeight="1" x14ac:dyDescent="0.35">
      <c r="A40" s="580"/>
      <c r="B40" s="556" t="s">
        <v>545</v>
      </c>
      <c r="C40" s="38" t="s">
        <v>10</v>
      </c>
      <c r="D40" s="553" t="s">
        <v>66</v>
      </c>
      <c r="E40" s="554"/>
      <c r="F40" s="554"/>
      <c r="G40" s="555"/>
    </row>
    <row r="41" spans="1:7" ht="15" customHeight="1" x14ac:dyDescent="0.35">
      <c r="A41" s="580"/>
      <c r="B41" s="557"/>
      <c r="C41" s="38" t="s">
        <v>11</v>
      </c>
      <c r="D41" s="553" t="s">
        <v>135</v>
      </c>
      <c r="E41" s="554"/>
      <c r="F41" s="554"/>
      <c r="G41" s="555"/>
    </row>
    <row r="42" spans="1:7" ht="62.15" customHeight="1" x14ac:dyDescent="0.35">
      <c r="A42" s="580"/>
      <c r="B42" s="562" t="s">
        <v>274</v>
      </c>
      <c r="C42" s="563"/>
      <c r="D42" s="573" t="s">
        <v>66</v>
      </c>
      <c r="E42" s="574"/>
      <c r="F42" s="574"/>
      <c r="G42" s="575"/>
    </row>
    <row r="43" spans="1:7" ht="15" customHeight="1" x14ac:dyDescent="0.35">
      <c r="A43" s="584" t="s">
        <v>341</v>
      </c>
      <c r="B43" s="568" t="s">
        <v>2</v>
      </c>
      <c r="C43" s="569"/>
      <c r="D43" s="576"/>
      <c r="E43" s="577"/>
      <c r="F43" s="577"/>
      <c r="G43" s="578"/>
    </row>
    <row r="44" spans="1:7" ht="15" customHeight="1" x14ac:dyDescent="0.35">
      <c r="A44" s="585"/>
      <c r="B44" s="551" t="s">
        <v>3</v>
      </c>
      <c r="C44" s="552"/>
      <c r="D44" s="548"/>
      <c r="E44" s="549"/>
      <c r="F44" s="549"/>
      <c r="G44" s="550"/>
    </row>
    <row r="45" spans="1:7" ht="15" customHeight="1" x14ac:dyDescent="0.35">
      <c r="A45" s="585"/>
      <c r="B45" s="551" t="s">
        <v>4</v>
      </c>
      <c r="C45" s="552"/>
      <c r="D45" s="548"/>
      <c r="E45" s="549"/>
      <c r="F45" s="549"/>
      <c r="G45" s="550"/>
    </row>
    <row r="46" spans="1:7" ht="15" customHeight="1" x14ac:dyDescent="0.35">
      <c r="A46" s="586"/>
      <c r="B46" s="566" t="s">
        <v>113</v>
      </c>
      <c r="C46" s="567"/>
      <c r="D46" s="570" t="s">
        <v>127</v>
      </c>
      <c r="E46" s="571"/>
      <c r="F46" s="571"/>
      <c r="G46" s="572"/>
    </row>
    <row r="47" spans="1:7" ht="15" customHeight="1" x14ac:dyDescent="0.35">
      <c r="A47" s="69" t="s">
        <v>189</v>
      </c>
      <c r="B47" s="564">
        <v>5</v>
      </c>
      <c r="C47" s="564"/>
      <c r="D47" s="564"/>
      <c r="E47" s="564"/>
      <c r="F47" s="564"/>
      <c r="G47" s="565"/>
    </row>
    <row r="48" spans="1:7" ht="15" customHeight="1" x14ac:dyDescent="0.35">
      <c r="A48" s="579" t="s">
        <v>0</v>
      </c>
      <c r="B48" s="558" t="s">
        <v>8</v>
      </c>
      <c r="C48" s="559"/>
      <c r="D48" s="68" t="s">
        <v>23</v>
      </c>
      <c r="E48" s="418" t="s">
        <v>622</v>
      </c>
      <c r="F48" s="419" t="str">
        <f>IF(E48="香港・マカオ以外","登録番号","")</f>
        <v/>
      </c>
      <c r="G48" s="343"/>
    </row>
    <row r="49" spans="1:7" ht="15" customHeight="1" x14ac:dyDescent="0.35">
      <c r="A49" s="580"/>
      <c r="B49" s="560" t="s">
        <v>9</v>
      </c>
      <c r="C49" s="38" t="s">
        <v>10</v>
      </c>
      <c r="D49" s="553" t="s">
        <v>66</v>
      </c>
      <c r="E49" s="554"/>
      <c r="F49" s="554"/>
      <c r="G49" s="555"/>
    </row>
    <row r="50" spans="1:7" ht="15" customHeight="1" x14ac:dyDescent="0.35">
      <c r="A50" s="580"/>
      <c r="B50" s="561"/>
      <c r="C50" s="38" t="s">
        <v>11</v>
      </c>
      <c r="D50" s="553" t="s">
        <v>135</v>
      </c>
      <c r="E50" s="554"/>
      <c r="F50" s="554"/>
      <c r="G50" s="555"/>
    </row>
    <row r="51" spans="1:7" ht="15" customHeight="1" x14ac:dyDescent="0.35">
      <c r="A51" s="580"/>
      <c r="B51" s="556" t="s">
        <v>545</v>
      </c>
      <c r="C51" s="38" t="s">
        <v>10</v>
      </c>
      <c r="D51" s="553" t="s">
        <v>66</v>
      </c>
      <c r="E51" s="554"/>
      <c r="F51" s="554"/>
      <c r="G51" s="555"/>
    </row>
    <row r="52" spans="1:7" ht="15" customHeight="1" x14ac:dyDescent="0.35">
      <c r="A52" s="580"/>
      <c r="B52" s="557"/>
      <c r="C52" s="38" t="s">
        <v>11</v>
      </c>
      <c r="D52" s="553" t="s">
        <v>135</v>
      </c>
      <c r="E52" s="554"/>
      <c r="F52" s="554"/>
      <c r="G52" s="555"/>
    </row>
    <row r="53" spans="1:7" ht="62.15" customHeight="1" x14ac:dyDescent="0.35">
      <c r="A53" s="580"/>
      <c r="B53" s="562" t="s">
        <v>274</v>
      </c>
      <c r="C53" s="563"/>
      <c r="D53" s="573" t="s">
        <v>66</v>
      </c>
      <c r="E53" s="574"/>
      <c r="F53" s="574"/>
      <c r="G53" s="575"/>
    </row>
    <row r="54" spans="1:7" ht="15" customHeight="1" x14ac:dyDescent="0.35">
      <c r="A54" s="584" t="s">
        <v>341</v>
      </c>
      <c r="B54" s="568" t="s">
        <v>2</v>
      </c>
      <c r="C54" s="569"/>
      <c r="D54" s="576"/>
      <c r="E54" s="577"/>
      <c r="F54" s="577"/>
      <c r="G54" s="578"/>
    </row>
    <row r="55" spans="1:7" ht="15" customHeight="1" x14ac:dyDescent="0.35">
      <c r="A55" s="585"/>
      <c r="B55" s="551" t="s">
        <v>3</v>
      </c>
      <c r="C55" s="552"/>
      <c r="D55" s="548"/>
      <c r="E55" s="549"/>
      <c r="F55" s="549"/>
      <c r="G55" s="550"/>
    </row>
    <row r="56" spans="1:7" ht="15" customHeight="1" x14ac:dyDescent="0.35">
      <c r="A56" s="585"/>
      <c r="B56" s="551" t="s">
        <v>4</v>
      </c>
      <c r="C56" s="552"/>
      <c r="D56" s="548"/>
      <c r="E56" s="549"/>
      <c r="F56" s="549"/>
      <c r="G56" s="550"/>
    </row>
    <row r="57" spans="1:7" ht="15" customHeight="1" x14ac:dyDescent="0.35">
      <c r="A57" s="586"/>
      <c r="B57" s="566" t="s">
        <v>113</v>
      </c>
      <c r="C57" s="567"/>
      <c r="D57" s="570" t="s">
        <v>127</v>
      </c>
      <c r="E57" s="571"/>
      <c r="F57" s="571"/>
      <c r="G57" s="572"/>
    </row>
    <row r="58" spans="1:7" ht="15" customHeight="1" x14ac:dyDescent="0.35">
      <c r="A58" s="69" t="s">
        <v>189</v>
      </c>
      <c r="B58" s="564">
        <v>6</v>
      </c>
      <c r="C58" s="564"/>
      <c r="D58" s="564"/>
      <c r="E58" s="564"/>
      <c r="F58" s="564"/>
      <c r="G58" s="565"/>
    </row>
    <row r="59" spans="1:7" ht="15" customHeight="1" x14ac:dyDescent="0.35">
      <c r="A59" s="579" t="s">
        <v>0</v>
      </c>
      <c r="B59" s="558" t="s">
        <v>8</v>
      </c>
      <c r="C59" s="559"/>
      <c r="D59" s="68" t="s">
        <v>23</v>
      </c>
      <c r="E59" s="418" t="s">
        <v>622</v>
      </c>
      <c r="F59" s="419" t="str">
        <f>IF(E59="香港・マカオ以外","登録番号","")</f>
        <v/>
      </c>
      <c r="G59" s="343"/>
    </row>
    <row r="60" spans="1:7" ht="15" customHeight="1" x14ac:dyDescent="0.35">
      <c r="A60" s="580"/>
      <c r="B60" s="560" t="s">
        <v>9</v>
      </c>
      <c r="C60" s="38" t="s">
        <v>10</v>
      </c>
      <c r="D60" s="553" t="s">
        <v>66</v>
      </c>
      <c r="E60" s="554"/>
      <c r="F60" s="554"/>
      <c r="G60" s="555"/>
    </row>
    <row r="61" spans="1:7" ht="15" customHeight="1" x14ac:dyDescent="0.35">
      <c r="A61" s="580"/>
      <c r="B61" s="561"/>
      <c r="C61" s="38" t="s">
        <v>11</v>
      </c>
      <c r="D61" s="553" t="s">
        <v>135</v>
      </c>
      <c r="E61" s="554"/>
      <c r="F61" s="554"/>
      <c r="G61" s="555"/>
    </row>
    <row r="62" spans="1:7" ht="15" customHeight="1" x14ac:dyDescent="0.35">
      <c r="A62" s="580"/>
      <c r="B62" s="556" t="s">
        <v>545</v>
      </c>
      <c r="C62" s="38" t="s">
        <v>10</v>
      </c>
      <c r="D62" s="553" t="s">
        <v>66</v>
      </c>
      <c r="E62" s="554"/>
      <c r="F62" s="554"/>
      <c r="G62" s="555"/>
    </row>
    <row r="63" spans="1:7" ht="15" customHeight="1" x14ac:dyDescent="0.35">
      <c r="A63" s="580"/>
      <c r="B63" s="557"/>
      <c r="C63" s="38" t="s">
        <v>11</v>
      </c>
      <c r="D63" s="553" t="s">
        <v>135</v>
      </c>
      <c r="E63" s="554"/>
      <c r="F63" s="554"/>
      <c r="G63" s="555"/>
    </row>
    <row r="64" spans="1:7" ht="62.15" customHeight="1" x14ac:dyDescent="0.35">
      <c r="A64" s="580"/>
      <c r="B64" s="562" t="s">
        <v>274</v>
      </c>
      <c r="C64" s="563"/>
      <c r="D64" s="573" t="s">
        <v>66</v>
      </c>
      <c r="E64" s="574"/>
      <c r="F64" s="574"/>
      <c r="G64" s="575"/>
    </row>
    <row r="65" spans="1:7" ht="15" customHeight="1" x14ac:dyDescent="0.35">
      <c r="A65" s="584" t="s">
        <v>341</v>
      </c>
      <c r="B65" s="568" t="s">
        <v>2</v>
      </c>
      <c r="C65" s="569"/>
      <c r="D65" s="576"/>
      <c r="E65" s="577"/>
      <c r="F65" s="577"/>
      <c r="G65" s="578"/>
    </row>
    <row r="66" spans="1:7" ht="15" customHeight="1" x14ac:dyDescent="0.35">
      <c r="A66" s="585"/>
      <c r="B66" s="551" t="s">
        <v>3</v>
      </c>
      <c r="C66" s="552"/>
      <c r="D66" s="548"/>
      <c r="E66" s="549"/>
      <c r="F66" s="549"/>
      <c r="G66" s="550"/>
    </row>
    <row r="67" spans="1:7" ht="15" customHeight="1" x14ac:dyDescent="0.35">
      <c r="A67" s="585"/>
      <c r="B67" s="551" t="s">
        <v>4</v>
      </c>
      <c r="C67" s="552"/>
      <c r="D67" s="548"/>
      <c r="E67" s="549"/>
      <c r="F67" s="549"/>
      <c r="G67" s="550"/>
    </row>
    <row r="68" spans="1:7" ht="15" customHeight="1" x14ac:dyDescent="0.35">
      <c r="A68" s="586"/>
      <c r="B68" s="566" t="s">
        <v>113</v>
      </c>
      <c r="C68" s="567"/>
      <c r="D68" s="570" t="s">
        <v>127</v>
      </c>
      <c r="E68" s="571"/>
      <c r="F68" s="571"/>
      <c r="G68" s="572"/>
    </row>
    <row r="69" spans="1:7" ht="15" customHeight="1" x14ac:dyDescent="0.35">
      <c r="A69" s="69" t="s">
        <v>189</v>
      </c>
      <c r="B69" s="564">
        <v>7</v>
      </c>
      <c r="C69" s="564"/>
      <c r="D69" s="564"/>
      <c r="E69" s="564"/>
      <c r="F69" s="564"/>
      <c r="G69" s="565"/>
    </row>
    <row r="70" spans="1:7" ht="15" customHeight="1" x14ac:dyDescent="0.35">
      <c r="A70" s="579" t="s">
        <v>0</v>
      </c>
      <c r="B70" s="558" t="s">
        <v>8</v>
      </c>
      <c r="C70" s="559"/>
      <c r="D70" s="68" t="s">
        <v>23</v>
      </c>
      <c r="E70" s="418" t="s">
        <v>622</v>
      </c>
      <c r="F70" s="419" t="str">
        <f>IF(E70="香港・マカオ以外","登録番号","")</f>
        <v/>
      </c>
      <c r="G70" s="343"/>
    </row>
    <row r="71" spans="1:7" ht="15" customHeight="1" x14ac:dyDescent="0.35">
      <c r="A71" s="580"/>
      <c r="B71" s="560" t="s">
        <v>9</v>
      </c>
      <c r="C71" s="38" t="s">
        <v>10</v>
      </c>
      <c r="D71" s="553" t="s">
        <v>66</v>
      </c>
      <c r="E71" s="554"/>
      <c r="F71" s="554"/>
      <c r="G71" s="555"/>
    </row>
    <row r="72" spans="1:7" ht="15" customHeight="1" x14ac:dyDescent="0.35">
      <c r="A72" s="580"/>
      <c r="B72" s="561"/>
      <c r="C72" s="38" t="s">
        <v>11</v>
      </c>
      <c r="D72" s="553" t="s">
        <v>135</v>
      </c>
      <c r="E72" s="554"/>
      <c r="F72" s="554"/>
      <c r="G72" s="555"/>
    </row>
    <row r="73" spans="1:7" ht="15" customHeight="1" x14ac:dyDescent="0.35">
      <c r="A73" s="580"/>
      <c r="B73" s="556" t="s">
        <v>545</v>
      </c>
      <c r="C73" s="38" t="s">
        <v>10</v>
      </c>
      <c r="D73" s="553" t="s">
        <v>66</v>
      </c>
      <c r="E73" s="554"/>
      <c r="F73" s="554"/>
      <c r="G73" s="555"/>
    </row>
    <row r="74" spans="1:7" ht="15" customHeight="1" x14ac:dyDescent="0.35">
      <c r="A74" s="580"/>
      <c r="B74" s="557"/>
      <c r="C74" s="38" t="s">
        <v>11</v>
      </c>
      <c r="D74" s="553" t="s">
        <v>135</v>
      </c>
      <c r="E74" s="554"/>
      <c r="F74" s="554"/>
      <c r="G74" s="555"/>
    </row>
    <row r="75" spans="1:7" ht="62.15" customHeight="1" x14ac:dyDescent="0.35">
      <c r="A75" s="580"/>
      <c r="B75" s="562" t="s">
        <v>274</v>
      </c>
      <c r="C75" s="563"/>
      <c r="D75" s="573" t="s">
        <v>66</v>
      </c>
      <c r="E75" s="574"/>
      <c r="F75" s="574"/>
      <c r="G75" s="575"/>
    </row>
    <row r="76" spans="1:7" ht="15" customHeight="1" x14ac:dyDescent="0.35">
      <c r="A76" s="584" t="s">
        <v>341</v>
      </c>
      <c r="B76" s="568" t="s">
        <v>2</v>
      </c>
      <c r="C76" s="569"/>
      <c r="D76" s="576"/>
      <c r="E76" s="577"/>
      <c r="F76" s="577"/>
      <c r="G76" s="578"/>
    </row>
    <row r="77" spans="1:7" ht="15" customHeight="1" x14ac:dyDescent="0.35">
      <c r="A77" s="585"/>
      <c r="B77" s="551" t="s">
        <v>3</v>
      </c>
      <c r="C77" s="552"/>
      <c r="D77" s="548"/>
      <c r="E77" s="549"/>
      <c r="F77" s="549"/>
      <c r="G77" s="550"/>
    </row>
    <row r="78" spans="1:7" ht="15" customHeight="1" x14ac:dyDescent="0.35">
      <c r="A78" s="585"/>
      <c r="B78" s="551" t="s">
        <v>4</v>
      </c>
      <c r="C78" s="552"/>
      <c r="D78" s="548"/>
      <c r="E78" s="549"/>
      <c r="F78" s="549"/>
      <c r="G78" s="550"/>
    </row>
    <row r="79" spans="1:7" ht="15" customHeight="1" x14ac:dyDescent="0.35">
      <c r="A79" s="586"/>
      <c r="B79" s="566" t="s">
        <v>113</v>
      </c>
      <c r="C79" s="567"/>
      <c r="D79" s="570" t="s">
        <v>127</v>
      </c>
      <c r="E79" s="571"/>
      <c r="F79" s="571"/>
      <c r="G79" s="572"/>
    </row>
    <row r="80" spans="1:7" ht="15" customHeight="1" x14ac:dyDescent="0.35">
      <c r="A80" s="69" t="s">
        <v>189</v>
      </c>
      <c r="B80" s="564">
        <v>8</v>
      </c>
      <c r="C80" s="564"/>
      <c r="D80" s="564"/>
      <c r="E80" s="564"/>
      <c r="F80" s="564"/>
      <c r="G80" s="565"/>
    </row>
    <row r="81" spans="1:7" ht="15" customHeight="1" x14ac:dyDescent="0.35">
      <c r="A81" s="579" t="s">
        <v>0</v>
      </c>
      <c r="B81" s="558" t="s">
        <v>8</v>
      </c>
      <c r="C81" s="559"/>
      <c r="D81" s="68" t="s">
        <v>23</v>
      </c>
      <c r="E81" s="418" t="s">
        <v>622</v>
      </c>
      <c r="F81" s="419" t="str">
        <f>IF(E81="香港・マカオ以外","登録番号","")</f>
        <v/>
      </c>
      <c r="G81" s="343"/>
    </row>
    <row r="82" spans="1:7" ht="15" customHeight="1" x14ac:dyDescent="0.35">
      <c r="A82" s="580"/>
      <c r="B82" s="560" t="s">
        <v>9</v>
      </c>
      <c r="C82" s="38" t="s">
        <v>10</v>
      </c>
      <c r="D82" s="553" t="s">
        <v>66</v>
      </c>
      <c r="E82" s="554"/>
      <c r="F82" s="554"/>
      <c r="G82" s="555"/>
    </row>
    <row r="83" spans="1:7" ht="15" customHeight="1" x14ac:dyDescent="0.35">
      <c r="A83" s="580"/>
      <c r="B83" s="561"/>
      <c r="C83" s="38" t="s">
        <v>11</v>
      </c>
      <c r="D83" s="553" t="s">
        <v>135</v>
      </c>
      <c r="E83" s="554"/>
      <c r="F83" s="554"/>
      <c r="G83" s="555"/>
    </row>
    <row r="84" spans="1:7" ht="15" customHeight="1" x14ac:dyDescent="0.35">
      <c r="A84" s="580"/>
      <c r="B84" s="556" t="s">
        <v>545</v>
      </c>
      <c r="C84" s="38" t="s">
        <v>10</v>
      </c>
      <c r="D84" s="553" t="s">
        <v>66</v>
      </c>
      <c r="E84" s="554"/>
      <c r="F84" s="554"/>
      <c r="G84" s="555"/>
    </row>
    <row r="85" spans="1:7" ht="15" customHeight="1" x14ac:dyDescent="0.35">
      <c r="A85" s="580"/>
      <c r="B85" s="557"/>
      <c r="C85" s="38" t="s">
        <v>11</v>
      </c>
      <c r="D85" s="553" t="s">
        <v>135</v>
      </c>
      <c r="E85" s="554"/>
      <c r="F85" s="554"/>
      <c r="G85" s="555"/>
    </row>
    <row r="86" spans="1:7" ht="62.15" customHeight="1" x14ac:dyDescent="0.35">
      <c r="A86" s="580"/>
      <c r="B86" s="562" t="s">
        <v>274</v>
      </c>
      <c r="C86" s="563"/>
      <c r="D86" s="573" t="s">
        <v>66</v>
      </c>
      <c r="E86" s="574"/>
      <c r="F86" s="574"/>
      <c r="G86" s="575"/>
    </row>
    <row r="87" spans="1:7" ht="15" customHeight="1" x14ac:dyDescent="0.35">
      <c r="A87" s="584" t="s">
        <v>341</v>
      </c>
      <c r="B87" s="568" t="s">
        <v>2</v>
      </c>
      <c r="C87" s="569"/>
      <c r="D87" s="576"/>
      <c r="E87" s="577"/>
      <c r="F87" s="577"/>
      <c r="G87" s="578"/>
    </row>
    <row r="88" spans="1:7" ht="15" customHeight="1" x14ac:dyDescent="0.35">
      <c r="A88" s="585"/>
      <c r="B88" s="551" t="s">
        <v>3</v>
      </c>
      <c r="C88" s="552"/>
      <c r="D88" s="548"/>
      <c r="E88" s="549"/>
      <c r="F88" s="549"/>
      <c r="G88" s="550"/>
    </row>
    <row r="89" spans="1:7" ht="15" customHeight="1" x14ac:dyDescent="0.35">
      <c r="A89" s="585"/>
      <c r="B89" s="551" t="s">
        <v>4</v>
      </c>
      <c r="C89" s="552"/>
      <c r="D89" s="548"/>
      <c r="E89" s="549"/>
      <c r="F89" s="549"/>
      <c r="G89" s="550"/>
    </row>
    <row r="90" spans="1:7" ht="15" customHeight="1" x14ac:dyDescent="0.35">
      <c r="A90" s="586"/>
      <c r="B90" s="566" t="s">
        <v>113</v>
      </c>
      <c r="C90" s="567"/>
      <c r="D90" s="570" t="s">
        <v>127</v>
      </c>
      <c r="E90" s="571"/>
      <c r="F90" s="571"/>
      <c r="G90" s="572"/>
    </row>
    <row r="91" spans="1:7" ht="15" customHeight="1" x14ac:dyDescent="0.35">
      <c r="A91" s="69" t="s">
        <v>189</v>
      </c>
      <c r="B91" s="564">
        <v>9</v>
      </c>
      <c r="C91" s="564"/>
      <c r="D91" s="564"/>
      <c r="E91" s="564"/>
      <c r="F91" s="564"/>
      <c r="G91" s="565"/>
    </row>
    <row r="92" spans="1:7" ht="15" customHeight="1" x14ac:dyDescent="0.35">
      <c r="A92" s="579" t="s">
        <v>0</v>
      </c>
      <c r="B92" s="558" t="s">
        <v>8</v>
      </c>
      <c r="C92" s="559"/>
      <c r="D92" s="68" t="s">
        <v>23</v>
      </c>
      <c r="E92" s="418" t="s">
        <v>622</v>
      </c>
      <c r="F92" s="419" t="str">
        <f>IF(E92="香港・マカオ以外","登録番号","")</f>
        <v/>
      </c>
      <c r="G92" s="343"/>
    </row>
    <row r="93" spans="1:7" ht="15" customHeight="1" x14ac:dyDescent="0.35">
      <c r="A93" s="580"/>
      <c r="B93" s="560" t="s">
        <v>9</v>
      </c>
      <c r="C93" s="38" t="s">
        <v>10</v>
      </c>
      <c r="D93" s="553" t="s">
        <v>66</v>
      </c>
      <c r="E93" s="554"/>
      <c r="F93" s="554"/>
      <c r="G93" s="555"/>
    </row>
    <row r="94" spans="1:7" ht="15" customHeight="1" x14ac:dyDescent="0.35">
      <c r="A94" s="580"/>
      <c r="B94" s="561"/>
      <c r="C94" s="38" t="s">
        <v>11</v>
      </c>
      <c r="D94" s="553" t="s">
        <v>135</v>
      </c>
      <c r="E94" s="554"/>
      <c r="F94" s="554"/>
      <c r="G94" s="555"/>
    </row>
    <row r="95" spans="1:7" ht="15" customHeight="1" x14ac:dyDescent="0.35">
      <c r="A95" s="580"/>
      <c r="B95" s="556" t="s">
        <v>545</v>
      </c>
      <c r="C95" s="38" t="s">
        <v>10</v>
      </c>
      <c r="D95" s="553" t="s">
        <v>66</v>
      </c>
      <c r="E95" s="554"/>
      <c r="F95" s="554"/>
      <c r="G95" s="555"/>
    </row>
    <row r="96" spans="1:7" ht="15" customHeight="1" x14ac:dyDescent="0.35">
      <c r="A96" s="580"/>
      <c r="B96" s="557"/>
      <c r="C96" s="38" t="s">
        <v>11</v>
      </c>
      <c r="D96" s="553" t="s">
        <v>135</v>
      </c>
      <c r="E96" s="554"/>
      <c r="F96" s="554"/>
      <c r="G96" s="555"/>
    </row>
    <row r="97" spans="1:7" ht="62.15" customHeight="1" x14ac:dyDescent="0.35">
      <c r="A97" s="580"/>
      <c r="B97" s="562" t="s">
        <v>274</v>
      </c>
      <c r="C97" s="563"/>
      <c r="D97" s="573" t="s">
        <v>66</v>
      </c>
      <c r="E97" s="574"/>
      <c r="F97" s="574"/>
      <c r="G97" s="575"/>
    </row>
    <row r="98" spans="1:7" ht="15" customHeight="1" x14ac:dyDescent="0.35">
      <c r="A98" s="584" t="s">
        <v>341</v>
      </c>
      <c r="B98" s="568" t="s">
        <v>2</v>
      </c>
      <c r="C98" s="569"/>
      <c r="D98" s="576"/>
      <c r="E98" s="577"/>
      <c r="F98" s="577"/>
      <c r="G98" s="578"/>
    </row>
    <row r="99" spans="1:7" ht="15" customHeight="1" x14ac:dyDescent="0.35">
      <c r="A99" s="585"/>
      <c r="B99" s="551" t="s">
        <v>3</v>
      </c>
      <c r="C99" s="552"/>
      <c r="D99" s="548"/>
      <c r="E99" s="549"/>
      <c r="F99" s="549"/>
      <c r="G99" s="550"/>
    </row>
    <row r="100" spans="1:7" ht="15" customHeight="1" x14ac:dyDescent="0.35">
      <c r="A100" s="585"/>
      <c r="B100" s="551" t="s">
        <v>4</v>
      </c>
      <c r="C100" s="552"/>
      <c r="D100" s="548"/>
      <c r="E100" s="549"/>
      <c r="F100" s="549"/>
      <c r="G100" s="550"/>
    </row>
    <row r="101" spans="1:7" ht="15" customHeight="1" x14ac:dyDescent="0.35">
      <c r="A101" s="586"/>
      <c r="B101" s="566" t="s">
        <v>113</v>
      </c>
      <c r="C101" s="567"/>
      <c r="D101" s="570" t="s">
        <v>127</v>
      </c>
      <c r="E101" s="571"/>
      <c r="F101" s="571"/>
      <c r="G101" s="572"/>
    </row>
    <row r="102" spans="1:7" ht="15" customHeight="1" x14ac:dyDescent="0.35">
      <c r="A102" s="69" t="s">
        <v>189</v>
      </c>
      <c r="B102" s="564">
        <v>10</v>
      </c>
      <c r="C102" s="564"/>
      <c r="D102" s="564"/>
      <c r="E102" s="564"/>
      <c r="F102" s="564"/>
      <c r="G102" s="565"/>
    </row>
    <row r="103" spans="1:7" ht="15" customHeight="1" x14ac:dyDescent="0.35">
      <c r="A103" s="579" t="s">
        <v>0</v>
      </c>
      <c r="B103" s="558" t="s">
        <v>8</v>
      </c>
      <c r="C103" s="559"/>
      <c r="D103" s="68" t="s">
        <v>23</v>
      </c>
      <c r="E103" s="418" t="s">
        <v>622</v>
      </c>
      <c r="F103" s="419" t="str">
        <f>IF(E103="香港・マカオ以外","登録番号","")</f>
        <v/>
      </c>
      <c r="G103" s="343"/>
    </row>
    <row r="104" spans="1:7" ht="15" customHeight="1" x14ac:dyDescent="0.35">
      <c r="A104" s="580"/>
      <c r="B104" s="560" t="s">
        <v>9</v>
      </c>
      <c r="C104" s="38" t="s">
        <v>10</v>
      </c>
      <c r="D104" s="553" t="s">
        <v>66</v>
      </c>
      <c r="E104" s="554"/>
      <c r="F104" s="554"/>
      <c r="G104" s="555"/>
    </row>
    <row r="105" spans="1:7" ht="15" customHeight="1" x14ac:dyDescent="0.35">
      <c r="A105" s="580"/>
      <c r="B105" s="561"/>
      <c r="C105" s="38" t="s">
        <v>11</v>
      </c>
      <c r="D105" s="553" t="s">
        <v>135</v>
      </c>
      <c r="E105" s="554"/>
      <c r="F105" s="554"/>
      <c r="G105" s="555"/>
    </row>
    <row r="106" spans="1:7" ht="15" customHeight="1" x14ac:dyDescent="0.35">
      <c r="A106" s="580"/>
      <c r="B106" s="556" t="s">
        <v>545</v>
      </c>
      <c r="C106" s="38" t="s">
        <v>10</v>
      </c>
      <c r="D106" s="553" t="s">
        <v>66</v>
      </c>
      <c r="E106" s="554"/>
      <c r="F106" s="554"/>
      <c r="G106" s="555"/>
    </row>
    <row r="107" spans="1:7" ht="15" customHeight="1" x14ac:dyDescent="0.35">
      <c r="A107" s="580"/>
      <c r="B107" s="557"/>
      <c r="C107" s="38" t="s">
        <v>11</v>
      </c>
      <c r="D107" s="553" t="s">
        <v>135</v>
      </c>
      <c r="E107" s="554"/>
      <c r="F107" s="554"/>
      <c r="G107" s="555"/>
    </row>
    <row r="108" spans="1:7" ht="62.15" customHeight="1" x14ac:dyDescent="0.35">
      <c r="A108" s="580"/>
      <c r="B108" s="562" t="s">
        <v>274</v>
      </c>
      <c r="C108" s="563"/>
      <c r="D108" s="573" t="s">
        <v>66</v>
      </c>
      <c r="E108" s="574"/>
      <c r="F108" s="574"/>
      <c r="G108" s="575"/>
    </row>
    <row r="109" spans="1:7" ht="15" customHeight="1" x14ac:dyDescent="0.35">
      <c r="A109" s="584" t="s">
        <v>341</v>
      </c>
      <c r="B109" s="568" t="s">
        <v>2</v>
      </c>
      <c r="C109" s="569"/>
      <c r="D109" s="576"/>
      <c r="E109" s="577"/>
      <c r="F109" s="577"/>
      <c r="G109" s="578"/>
    </row>
    <row r="110" spans="1:7" ht="15" customHeight="1" x14ac:dyDescent="0.35">
      <c r="A110" s="585"/>
      <c r="B110" s="551" t="s">
        <v>3</v>
      </c>
      <c r="C110" s="552"/>
      <c r="D110" s="548"/>
      <c r="E110" s="549"/>
      <c r="F110" s="549"/>
      <c r="G110" s="550"/>
    </row>
    <row r="111" spans="1:7" ht="15" customHeight="1" x14ac:dyDescent="0.35">
      <c r="A111" s="585"/>
      <c r="B111" s="551" t="s">
        <v>4</v>
      </c>
      <c r="C111" s="552"/>
      <c r="D111" s="548"/>
      <c r="E111" s="549"/>
      <c r="F111" s="549"/>
      <c r="G111" s="550"/>
    </row>
    <row r="112" spans="1:7" ht="15" customHeight="1" x14ac:dyDescent="0.35">
      <c r="A112" s="586"/>
      <c r="B112" s="566" t="s">
        <v>113</v>
      </c>
      <c r="C112" s="567"/>
      <c r="D112" s="570" t="s">
        <v>127</v>
      </c>
      <c r="E112" s="571"/>
      <c r="F112" s="571"/>
      <c r="G112" s="572"/>
    </row>
    <row r="113" spans="1:7" ht="15" customHeight="1" x14ac:dyDescent="0.35">
      <c r="A113" s="69" t="s">
        <v>189</v>
      </c>
      <c r="B113" s="564">
        <v>11</v>
      </c>
      <c r="C113" s="564"/>
      <c r="D113" s="564"/>
      <c r="E113" s="564"/>
      <c r="F113" s="564"/>
      <c r="G113" s="565"/>
    </row>
    <row r="114" spans="1:7" ht="15" customHeight="1" x14ac:dyDescent="0.35">
      <c r="A114" s="579" t="s">
        <v>0</v>
      </c>
      <c r="B114" s="558" t="s">
        <v>8</v>
      </c>
      <c r="C114" s="559"/>
      <c r="D114" s="68" t="s">
        <v>23</v>
      </c>
      <c r="E114" s="418" t="s">
        <v>622</v>
      </c>
      <c r="F114" s="419" t="str">
        <f>IF(E114="香港・マカオ以外","登録番号","")</f>
        <v/>
      </c>
      <c r="G114" s="343"/>
    </row>
    <row r="115" spans="1:7" ht="15" customHeight="1" x14ac:dyDescent="0.35">
      <c r="A115" s="580"/>
      <c r="B115" s="560" t="s">
        <v>9</v>
      </c>
      <c r="C115" s="38" t="s">
        <v>10</v>
      </c>
      <c r="D115" s="553" t="s">
        <v>66</v>
      </c>
      <c r="E115" s="554"/>
      <c r="F115" s="554"/>
      <c r="G115" s="555"/>
    </row>
    <row r="116" spans="1:7" ht="15" customHeight="1" x14ac:dyDescent="0.35">
      <c r="A116" s="580"/>
      <c r="B116" s="561"/>
      <c r="C116" s="38" t="s">
        <v>11</v>
      </c>
      <c r="D116" s="553" t="s">
        <v>135</v>
      </c>
      <c r="E116" s="554"/>
      <c r="F116" s="554"/>
      <c r="G116" s="555"/>
    </row>
    <row r="117" spans="1:7" ht="15" customHeight="1" x14ac:dyDescent="0.35">
      <c r="A117" s="580"/>
      <c r="B117" s="556" t="s">
        <v>545</v>
      </c>
      <c r="C117" s="38" t="s">
        <v>10</v>
      </c>
      <c r="D117" s="553" t="s">
        <v>66</v>
      </c>
      <c r="E117" s="554"/>
      <c r="F117" s="554"/>
      <c r="G117" s="555"/>
    </row>
    <row r="118" spans="1:7" ht="15" customHeight="1" x14ac:dyDescent="0.35">
      <c r="A118" s="580"/>
      <c r="B118" s="557"/>
      <c r="C118" s="38" t="s">
        <v>11</v>
      </c>
      <c r="D118" s="553" t="s">
        <v>135</v>
      </c>
      <c r="E118" s="554"/>
      <c r="F118" s="554"/>
      <c r="G118" s="555"/>
    </row>
    <row r="119" spans="1:7" ht="62.15" customHeight="1" x14ac:dyDescent="0.35">
      <c r="A119" s="580"/>
      <c r="B119" s="562" t="s">
        <v>274</v>
      </c>
      <c r="C119" s="563"/>
      <c r="D119" s="573" t="s">
        <v>66</v>
      </c>
      <c r="E119" s="574"/>
      <c r="F119" s="574"/>
      <c r="G119" s="575"/>
    </row>
    <row r="120" spans="1:7" ht="15" customHeight="1" x14ac:dyDescent="0.35">
      <c r="A120" s="584" t="s">
        <v>341</v>
      </c>
      <c r="B120" s="568" t="s">
        <v>2</v>
      </c>
      <c r="C120" s="569"/>
      <c r="D120" s="576"/>
      <c r="E120" s="577"/>
      <c r="F120" s="577"/>
      <c r="G120" s="578"/>
    </row>
    <row r="121" spans="1:7" ht="15" customHeight="1" x14ac:dyDescent="0.35">
      <c r="A121" s="585"/>
      <c r="B121" s="551" t="s">
        <v>3</v>
      </c>
      <c r="C121" s="552"/>
      <c r="D121" s="548"/>
      <c r="E121" s="549"/>
      <c r="F121" s="549"/>
      <c r="G121" s="550"/>
    </row>
    <row r="122" spans="1:7" ht="15" customHeight="1" x14ac:dyDescent="0.35">
      <c r="A122" s="585"/>
      <c r="B122" s="551" t="s">
        <v>4</v>
      </c>
      <c r="C122" s="552"/>
      <c r="D122" s="548"/>
      <c r="E122" s="549"/>
      <c r="F122" s="549"/>
      <c r="G122" s="550"/>
    </row>
    <row r="123" spans="1:7" ht="15" customHeight="1" x14ac:dyDescent="0.35">
      <c r="A123" s="586"/>
      <c r="B123" s="566" t="s">
        <v>113</v>
      </c>
      <c r="C123" s="567"/>
      <c r="D123" s="570" t="s">
        <v>127</v>
      </c>
      <c r="E123" s="571"/>
      <c r="F123" s="571"/>
      <c r="G123" s="572"/>
    </row>
    <row r="124" spans="1:7" ht="15" customHeight="1" x14ac:dyDescent="0.35">
      <c r="A124" s="69" t="s">
        <v>189</v>
      </c>
      <c r="B124" s="564">
        <v>12</v>
      </c>
      <c r="C124" s="564"/>
      <c r="D124" s="564"/>
      <c r="E124" s="564"/>
      <c r="F124" s="564"/>
      <c r="G124" s="565"/>
    </row>
    <row r="125" spans="1:7" ht="15" customHeight="1" x14ac:dyDescent="0.35">
      <c r="A125" s="579" t="s">
        <v>0</v>
      </c>
      <c r="B125" s="558" t="s">
        <v>8</v>
      </c>
      <c r="C125" s="559"/>
      <c r="D125" s="68" t="s">
        <v>23</v>
      </c>
      <c r="E125" s="418" t="s">
        <v>622</v>
      </c>
      <c r="F125" s="419" t="str">
        <f>IF(E125="香港・マカオ以外","登録番号","")</f>
        <v/>
      </c>
      <c r="G125" s="343"/>
    </row>
    <row r="126" spans="1:7" ht="15" customHeight="1" x14ac:dyDescent="0.35">
      <c r="A126" s="580"/>
      <c r="B126" s="560" t="s">
        <v>9</v>
      </c>
      <c r="C126" s="38" t="s">
        <v>10</v>
      </c>
      <c r="D126" s="553" t="s">
        <v>66</v>
      </c>
      <c r="E126" s="554"/>
      <c r="F126" s="554"/>
      <c r="G126" s="555"/>
    </row>
    <row r="127" spans="1:7" ht="15" customHeight="1" x14ac:dyDescent="0.35">
      <c r="A127" s="580"/>
      <c r="B127" s="561"/>
      <c r="C127" s="38" t="s">
        <v>11</v>
      </c>
      <c r="D127" s="553" t="s">
        <v>135</v>
      </c>
      <c r="E127" s="554"/>
      <c r="F127" s="554"/>
      <c r="G127" s="555"/>
    </row>
    <row r="128" spans="1:7" ht="15" customHeight="1" x14ac:dyDescent="0.35">
      <c r="A128" s="580"/>
      <c r="B128" s="556" t="s">
        <v>545</v>
      </c>
      <c r="C128" s="38" t="s">
        <v>10</v>
      </c>
      <c r="D128" s="553" t="s">
        <v>66</v>
      </c>
      <c r="E128" s="554"/>
      <c r="F128" s="554"/>
      <c r="G128" s="555"/>
    </row>
    <row r="129" spans="1:7" ht="15" customHeight="1" x14ac:dyDescent="0.35">
      <c r="A129" s="580"/>
      <c r="B129" s="557"/>
      <c r="C129" s="38" t="s">
        <v>11</v>
      </c>
      <c r="D129" s="553" t="s">
        <v>135</v>
      </c>
      <c r="E129" s="554"/>
      <c r="F129" s="554"/>
      <c r="G129" s="555"/>
    </row>
    <row r="130" spans="1:7" ht="62.15" customHeight="1" x14ac:dyDescent="0.35">
      <c r="A130" s="580"/>
      <c r="B130" s="562" t="s">
        <v>274</v>
      </c>
      <c r="C130" s="563"/>
      <c r="D130" s="573" t="s">
        <v>66</v>
      </c>
      <c r="E130" s="574"/>
      <c r="F130" s="574"/>
      <c r="G130" s="575"/>
    </row>
    <row r="131" spans="1:7" ht="15" customHeight="1" x14ac:dyDescent="0.35">
      <c r="A131" s="584" t="s">
        <v>341</v>
      </c>
      <c r="B131" s="568" t="s">
        <v>2</v>
      </c>
      <c r="C131" s="569"/>
      <c r="D131" s="576"/>
      <c r="E131" s="577"/>
      <c r="F131" s="577"/>
      <c r="G131" s="578"/>
    </row>
    <row r="132" spans="1:7" ht="15" customHeight="1" x14ac:dyDescent="0.35">
      <c r="A132" s="585"/>
      <c r="B132" s="551" t="s">
        <v>3</v>
      </c>
      <c r="C132" s="552"/>
      <c r="D132" s="548"/>
      <c r="E132" s="549"/>
      <c r="F132" s="549"/>
      <c r="G132" s="550"/>
    </row>
    <row r="133" spans="1:7" ht="15" customHeight="1" x14ac:dyDescent="0.35">
      <c r="A133" s="585"/>
      <c r="B133" s="551" t="s">
        <v>4</v>
      </c>
      <c r="C133" s="552"/>
      <c r="D133" s="548"/>
      <c r="E133" s="549"/>
      <c r="F133" s="549"/>
      <c r="G133" s="550"/>
    </row>
    <row r="134" spans="1:7" ht="15" customHeight="1" x14ac:dyDescent="0.35">
      <c r="A134" s="586"/>
      <c r="B134" s="566" t="s">
        <v>113</v>
      </c>
      <c r="C134" s="567"/>
      <c r="D134" s="570" t="s">
        <v>127</v>
      </c>
      <c r="E134" s="571"/>
      <c r="F134" s="571"/>
      <c r="G134" s="572"/>
    </row>
    <row r="135" spans="1:7" ht="15" customHeight="1" x14ac:dyDescent="0.35">
      <c r="A135" s="69" t="s">
        <v>189</v>
      </c>
      <c r="B135" s="564">
        <v>13</v>
      </c>
      <c r="C135" s="564"/>
      <c r="D135" s="564"/>
      <c r="E135" s="564"/>
      <c r="F135" s="564"/>
      <c r="G135" s="565"/>
    </row>
    <row r="136" spans="1:7" ht="15" customHeight="1" x14ac:dyDescent="0.35">
      <c r="A136" s="579" t="s">
        <v>0</v>
      </c>
      <c r="B136" s="558" t="s">
        <v>8</v>
      </c>
      <c r="C136" s="559"/>
      <c r="D136" s="68" t="s">
        <v>23</v>
      </c>
      <c r="E136" s="418" t="s">
        <v>622</v>
      </c>
      <c r="F136" s="419" t="str">
        <f>IF(E136="香港・マカオ以外","登録番号","")</f>
        <v/>
      </c>
      <c r="G136" s="343"/>
    </row>
    <row r="137" spans="1:7" ht="15" customHeight="1" x14ac:dyDescent="0.35">
      <c r="A137" s="580"/>
      <c r="B137" s="560" t="s">
        <v>9</v>
      </c>
      <c r="C137" s="38" t="s">
        <v>10</v>
      </c>
      <c r="D137" s="553" t="s">
        <v>66</v>
      </c>
      <c r="E137" s="554"/>
      <c r="F137" s="554"/>
      <c r="G137" s="555"/>
    </row>
    <row r="138" spans="1:7" ht="15" customHeight="1" x14ac:dyDescent="0.35">
      <c r="A138" s="580"/>
      <c r="B138" s="561"/>
      <c r="C138" s="38" t="s">
        <v>11</v>
      </c>
      <c r="D138" s="553" t="s">
        <v>135</v>
      </c>
      <c r="E138" s="554"/>
      <c r="F138" s="554"/>
      <c r="G138" s="555"/>
    </row>
    <row r="139" spans="1:7" ht="15" customHeight="1" x14ac:dyDescent="0.35">
      <c r="A139" s="580"/>
      <c r="B139" s="556" t="s">
        <v>545</v>
      </c>
      <c r="C139" s="38" t="s">
        <v>10</v>
      </c>
      <c r="D139" s="553" t="s">
        <v>66</v>
      </c>
      <c r="E139" s="554"/>
      <c r="F139" s="554"/>
      <c r="G139" s="555"/>
    </row>
    <row r="140" spans="1:7" ht="15" customHeight="1" x14ac:dyDescent="0.35">
      <c r="A140" s="580"/>
      <c r="B140" s="557"/>
      <c r="C140" s="38" t="s">
        <v>11</v>
      </c>
      <c r="D140" s="553" t="s">
        <v>135</v>
      </c>
      <c r="E140" s="554"/>
      <c r="F140" s="554"/>
      <c r="G140" s="555"/>
    </row>
    <row r="141" spans="1:7" ht="62.15" customHeight="1" x14ac:dyDescent="0.35">
      <c r="A141" s="580"/>
      <c r="B141" s="562" t="s">
        <v>274</v>
      </c>
      <c r="C141" s="563"/>
      <c r="D141" s="573" t="s">
        <v>66</v>
      </c>
      <c r="E141" s="574"/>
      <c r="F141" s="574"/>
      <c r="G141" s="575"/>
    </row>
    <row r="142" spans="1:7" ht="15" customHeight="1" x14ac:dyDescent="0.35">
      <c r="A142" s="584" t="s">
        <v>341</v>
      </c>
      <c r="B142" s="568" t="s">
        <v>2</v>
      </c>
      <c r="C142" s="569"/>
      <c r="D142" s="576"/>
      <c r="E142" s="577"/>
      <c r="F142" s="577"/>
      <c r="G142" s="578"/>
    </row>
    <row r="143" spans="1:7" ht="15" customHeight="1" x14ac:dyDescent="0.35">
      <c r="A143" s="585"/>
      <c r="B143" s="551" t="s">
        <v>3</v>
      </c>
      <c r="C143" s="552"/>
      <c r="D143" s="548"/>
      <c r="E143" s="549"/>
      <c r="F143" s="549"/>
      <c r="G143" s="550"/>
    </row>
    <row r="144" spans="1:7" ht="15" customHeight="1" x14ac:dyDescent="0.35">
      <c r="A144" s="585"/>
      <c r="B144" s="551" t="s">
        <v>4</v>
      </c>
      <c r="C144" s="552"/>
      <c r="D144" s="548"/>
      <c r="E144" s="549"/>
      <c r="F144" s="549"/>
      <c r="G144" s="550"/>
    </row>
    <row r="145" spans="1:7" ht="15" customHeight="1" x14ac:dyDescent="0.35">
      <c r="A145" s="586"/>
      <c r="B145" s="566" t="s">
        <v>113</v>
      </c>
      <c r="C145" s="567"/>
      <c r="D145" s="570" t="s">
        <v>127</v>
      </c>
      <c r="E145" s="571"/>
      <c r="F145" s="571"/>
      <c r="G145" s="572"/>
    </row>
    <row r="146" spans="1:7" ht="15" customHeight="1" x14ac:dyDescent="0.35">
      <c r="A146" s="69" t="s">
        <v>189</v>
      </c>
      <c r="B146" s="564">
        <v>14</v>
      </c>
      <c r="C146" s="564"/>
      <c r="D146" s="564"/>
      <c r="E146" s="564"/>
      <c r="F146" s="564"/>
      <c r="G146" s="565"/>
    </row>
    <row r="147" spans="1:7" ht="15" customHeight="1" x14ac:dyDescent="0.35">
      <c r="A147" s="579" t="s">
        <v>0</v>
      </c>
      <c r="B147" s="558" t="s">
        <v>8</v>
      </c>
      <c r="C147" s="559"/>
      <c r="D147" s="68" t="s">
        <v>23</v>
      </c>
      <c r="E147" s="418" t="s">
        <v>622</v>
      </c>
      <c r="F147" s="419" t="str">
        <f>IF(E147="香港・マカオ以外","登録番号","")</f>
        <v/>
      </c>
      <c r="G147" s="343"/>
    </row>
    <row r="148" spans="1:7" ht="15" customHeight="1" x14ac:dyDescent="0.35">
      <c r="A148" s="580"/>
      <c r="B148" s="560" t="s">
        <v>9</v>
      </c>
      <c r="C148" s="38" t="s">
        <v>10</v>
      </c>
      <c r="D148" s="553" t="s">
        <v>66</v>
      </c>
      <c r="E148" s="554"/>
      <c r="F148" s="554"/>
      <c r="G148" s="555"/>
    </row>
    <row r="149" spans="1:7" ht="15" customHeight="1" x14ac:dyDescent="0.35">
      <c r="A149" s="580"/>
      <c r="B149" s="561"/>
      <c r="C149" s="38" t="s">
        <v>11</v>
      </c>
      <c r="D149" s="553" t="s">
        <v>135</v>
      </c>
      <c r="E149" s="554"/>
      <c r="F149" s="554"/>
      <c r="G149" s="555"/>
    </row>
    <row r="150" spans="1:7" ht="15" customHeight="1" x14ac:dyDescent="0.35">
      <c r="A150" s="580"/>
      <c r="B150" s="556" t="s">
        <v>545</v>
      </c>
      <c r="C150" s="38" t="s">
        <v>10</v>
      </c>
      <c r="D150" s="553" t="s">
        <v>66</v>
      </c>
      <c r="E150" s="554"/>
      <c r="F150" s="554"/>
      <c r="G150" s="555"/>
    </row>
    <row r="151" spans="1:7" ht="15" customHeight="1" x14ac:dyDescent="0.35">
      <c r="A151" s="580"/>
      <c r="B151" s="557"/>
      <c r="C151" s="38" t="s">
        <v>11</v>
      </c>
      <c r="D151" s="553" t="s">
        <v>135</v>
      </c>
      <c r="E151" s="554"/>
      <c r="F151" s="554"/>
      <c r="G151" s="555"/>
    </row>
    <row r="152" spans="1:7" ht="62.15" customHeight="1" x14ac:dyDescent="0.35">
      <c r="A152" s="580"/>
      <c r="B152" s="562" t="s">
        <v>274</v>
      </c>
      <c r="C152" s="563"/>
      <c r="D152" s="573" t="s">
        <v>66</v>
      </c>
      <c r="E152" s="574"/>
      <c r="F152" s="574"/>
      <c r="G152" s="575"/>
    </row>
    <row r="153" spans="1:7" ht="15" customHeight="1" x14ac:dyDescent="0.35">
      <c r="A153" s="584" t="s">
        <v>341</v>
      </c>
      <c r="B153" s="568" t="s">
        <v>2</v>
      </c>
      <c r="C153" s="569"/>
      <c r="D153" s="576"/>
      <c r="E153" s="577"/>
      <c r="F153" s="577"/>
      <c r="G153" s="578"/>
    </row>
    <row r="154" spans="1:7" ht="15" customHeight="1" x14ac:dyDescent="0.35">
      <c r="A154" s="585"/>
      <c r="B154" s="551" t="s">
        <v>3</v>
      </c>
      <c r="C154" s="552"/>
      <c r="D154" s="548"/>
      <c r="E154" s="549"/>
      <c r="F154" s="549"/>
      <c r="G154" s="550"/>
    </row>
    <row r="155" spans="1:7" ht="15" customHeight="1" x14ac:dyDescent="0.35">
      <c r="A155" s="585"/>
      <c r="B155" s="551" t="s">
        <v>4</v>
      </c>
      <c r="C155" s="552"/>
      <c r="D155" s="548"/>
      <c r="E155" s="549"/>
      <c r="F155" s="549"/>
      <c r="G155" s="550"/>
    </row>
    <row r="156" spans="1:7" ht="15" customHeight="1" x14ac:dyDescent="0.35">
      <c r="A156" s="586"/>
      <c r="B156" s="566" t="s">
        <v>113</v>
      </c>
      <c r="C156" s="567"/>
      <c r="D156" s="570" t="s">
        <v>127</v>
      </c>
      <c r="E156" s="571"/>
      <c r="F156" s="571"/>
      <c r="G156" s="572"/>
    </row>
    <row r="157" spans="1:7" ht="15" customHeight="1" x14ac:dyDescent="0.35">
      <c r="A157" s="69" t="s">
        <v>189</v>
      </c>
      <c r="B157" s="564">
        <v>15</v>
      </c>
      <c r="C157" s="564"/>
      <c r="D157" s="564"/>
      <c r="E157" s="564"/>
      <c r="F157" s="564"/>
      <c r="G157" s="565"/>
    </row>
    <row r="158" spans="1:7" ht="15" customHeight="1" x14ac:dyDescent="0.35">
      <c r="A158" s="579" t="s">
        <v>0</v>
      </c>
      <c r="B158" s="558" t="s">
        <v>8</v>
      </c>
      <c r="C158" s="559"/>
      <c r="D158" s="68" t="s">
        <v>23</v>
      </c>
      <c r="E158" s="418" t="s">
        <v>622</v>
      </c>
      <c r="F158" s="419" t="str">
        <f>IF(E158="香港・マカオ以外","登録番号","")</f>
        <v/>
      </c>
      <c r="G158" s="343"/>
    </row>
    <row r="159" spans="1:7" ht="15" customHeight="1" x14ac:dyDescent="0.35">
      <c r="A159" s="580"/>
      <c r="B159" s="560" t="s">
        <v>9</v>
      </c>
      <c r="C159" s="38" t="s">
        <v>10</v>
      </c>
      <c r="D159" s="553" t="s">
        <v>66</v>
      </c>
      <c r="E159" s="554"/>
      <c r="F159" s="554"/>
      <c r="G159" s="555"/>
    </row>
    <row r="160" spans="1:7" ht="15" customHeight="1" x14ac:dyDescent="0.35">
      <c r="A160" s="580"/>
      <c r="B160" s="561"/>
      <c r="C160" s="38" t="s">
        <v>11</v>
      </c>
      <c r="D160" s="553" t="s">
        <v>135</v>
      </c>
      <c r="E160" s="554"/>
      <c r="F160" s="554"/>
      <c r="G160" s="555"/>
    </row>
    <row r="161" spans="1:7" ht="15" customHeight="1" x14ac:dyDescent="0.35">
      <c r="A161" s="580"/>
      <c r="B161" s="556" t="s">
        <v>545</v>
      </c>
      <c r="C161" s="38" t="s">
        <v>10</v>
      </c>
      <c r="D161" s="553" t="s">
        <v>66</v>
      </c>
      <c r="E161" s="554"/>
      <c r="F161" s="554"/>
      <c r="G161" s="555"/>
    </row>
    <row r="162" spans="1:7" ht="15" customHeight="1" x14ac:dyDescent="0.35">
      <c r="A162" s="580"/>
      <c r="B162" s="557"/>
      <c r="C162" s="38" t="s">
        <v>11</v>
      </c>
      <c r="D162" s="553" t="s">
        <v>135</v>
      </c>
      <c r="E162" s="554"/>
      <c r="F162" s="554"/>
      <c r="G162" s="555"/>
    </row>
    <row r="163" spans="1:7" ht="62.15" customHeight="1" x14ac:dyDescent="0.35">
      <c r="A163" s="580"/>
      <c r="B163" s="562" t="s">
        <v>274</v>
      </c>
      <c r="C163" s="563"/>
      <c r="D163" s="573" t="s">
        <v>66</v>
      </c>
      <c r="E163" s="574"/>
      <c r="F163" s="574"/>
      <c r="G163" s="575"/>
    </row>
    <row r="164" spans="1:7" ht="15" customHeight="1" x14ac:dyDescent="0.35">
      <c r="A164" s="584" t="s">
        <v>341</v>
      </c>
      <c r="B164" s="568" t="s">
        <v>2</v>
      </c>
      <c r="C164" s="569"/>
      <c r="D164" s="576"/>
      <c r="E164" s="577"/>
      <c r="F164" s="577"/>
      <c r="G164" s="578"/>
    </row>
    <row r="165" spans="1:7" ht="15" customHeight="1" x14ac:dyDescent="0.35">
      <c r="A165" s="585"/>
      <c r="B165" s="551" t="s">
        <v>3</v>
      </c>
      <c r="C165" s="552"/>
      <c r="D165" s="548"/>
      <c r="E165" s="549"/>
      <c r="F165" s="549"/>
      <c r="G165" s="550"/>
    </row>
    <row r="166" spans="1:7" ht="15" customHeight="1" x14ac:dyDescent="0.35">
      <c r="A166" s="585"/>
      <c r="B166" s="551" t="s">
        <v>4</v>
      </c>
      <c r="C166" s="552"/>
      <c r="D166" s="548"/>
      <c r="E166" s="549"/>
      <c r="F166" s="549"/>
      <c r="G166" s="550"/>
    </row>
    <row r="167" spans="1:7" ht="15" customHeight="1" x14ac:dyDescent="0.35">
      <c r="A167" s="586"/>
      <c r="B167" s="566" t="s">
        <v>113</v>
      </c>
      <c r="C167" s="567"/>
      <c r="D167" s="570" t="s">
        <v>127</v>
      </c>
      <c r="E167" s="571"/>
      <c r="F167" s="571"/>
      <c r="G167" s="572"/>
    </row>
    <row r="168" spans="1:7" ht="15" customHeight="1" x14ac:dyDescent="0.35">
      <c r="A168" s="69" t="s">
        <v>189</v>
      </c>
      <c r="B168" s="564">
        <v>16</v>
      </c>
      <c r="C168" s="564"/>
      <c r="D168" s="564"/>
      <c r="E168" s="564"/>
      <c r="F168" s="564"/>
      <c r="G168" s="565"/>
    </row>
    <row r="169" spans="1:7" ht="15" customHeight="1" x14ac:dyDescent="0.35">
      <c r="A169" s="579" t="s">
        <v>0</v>
      </c>
      <c r="B169" s="558" t="s">
        <v>8</v>
      </c>
      <c r="C169" s="559"/>
      <c r="D169" s="68" t="s">
        <v>23</v>
      </c>
      <c r="E169" s="418" t="s">
        <v>622</v>
      </c>
      <c r="F169" s="419" t="str">
        <f>IF(E169="香港・マカオ以外","登録番号","")</f>
        <v/>
      </c>
      <c r="G169" s="343"/>
    </row>
    <row r="170" spans="1:7" ht="15" customHeight="1" x14ac:dyDescent="0.35">
      <c r="A170" s="580"/>
      <c r="B170" s="560" t="s">
        <v>9</v>
      </c>
      <c r="C170" s="38" t="s">
        <v>10</v>
      </c>
      <c r="D170" s="553" t="s">
        <v>66</v>
      </c>
      <c r="E170" s="554"/>
      <c r="F170" s="554"/>
      <c r="G170" s="555"/>
    </row>
    <row r="171" spans="1:7" ht="15" customHeight="1" x14ac:dyDescent="0.35">
      <c r="A171" s="580"/>
      <c r="B171" s="561"/>
      <c r="C171" s="38" t="s">
        <v>11</v>
      </c>
      <c r="D171" s="553" t="s">
        <v>135</v>
      </c>
      <c r="E171" s="554"/>
      <c r="F171" s="554"/>
      <c r="G171" s="555"/>
    </row>
    <row r="172" spans="1:7" ht="15" customHeight="1" x14ac:dyDescent="0.35">
      <c r="A172" s="580"/>
      <c r="B172" s="556" t="s">
        <v>545</v>
      </c>
      <c r="C172" s="38" t="s">
        <v>10</v>
      </c>
      <c r="D172" s="553" t="s">
        <v>66</v>
      </c>
      <c r="E172" s="554"/>
      <c r="F172" s="554"/>
      <c r="G172" s="555"/>
    </row>
    <row r="173" spans="1:7" ht="15" customHeight="1" x14ac:dyDescent="0.35">
      <c r="A173" s="580"/>
      <c r="B173" s="557"/>
      <c r="C173" s="38" t="s">
        <v>11</v>
      </c>
      <c r="D173" s="553" t="s">
        <v>135</v>
      </c>
      <c r="E173" s="554"/>
      <c r="F173" s="554"/>
      <c r="G173" s="555"/>
    </row>
    <row r="174" spans="1:7" ht="62.15" customHeight="1" x14ac:dyDescent="0.35">
      <c r="A174" s="580"/>
      <c r="B174" s="562" t="s">
        <v>274</v>
      </c>
      <c r="C174" s="563"/>
      <c r="D174" s="573" t="s">
        <v>66</v>
      </c>
      <c r="E174" s="574"/>
      <c r="F174" s="574"/>
      <c r="G174" s="575"/>
    </row>
    <row r="175" spans="1:7" ht="15" customHeight="1" x14ac:dyDescent="0.35">
      <c r="A175" s="584" t="s">
        <v>341</v>
      </c>
      <c r="B175" s="568" t="s">
        <v>2</v>
      </c>
      <c r="C175" s="569"/>
      <c r="D175" s="576"/>
      <c r="E175" s="577"/>
      <c r="F175" s="577"/>
      <c r="G175" s="578"/>
    </row>
    <row r="176" spans="1:7" ht="15" customHeight="1" x14ac:dyDescent="0.35">
      <c r="A176" s="585"/>
      <c r="B176" s="551" t="s">
        <v>3</v>
      </c>
      <c r="C176" s="552"/>
      <c r="D176" s="548"/>
      <c r="E176" s="549"/>
      <c r="F176" s="549"/>
      <c r="G176" s="550"/>
    </row>
    <row r="177" spans="1:7" ht="15" customHeight="1" x14ac:dyDescent="0.35">
      <c r="A177" s="585"/>
      <c r="B177" s="551" t="s">
        <v>4</v>
      </c>
      <c r="C177" s="552"/>
      <c r="D177" s="548"/>
      <c r="E177" s="549"/>
      <c r="F177" s="549"/>
      <c r="G177" s="550"/>
    </row>
    <row r="178" spans="1:7" ht="15" customHeight="1" x14ac:dyDescent="0.35">
      <c r="A178" s="586"/>
      <c r="B178" s="566" t="s">
        <v>113</v>
      </c>
      <c r="C178" s="567"/>
      <c r="D178" s="570" t="s">
        <v>127</v>
      </c>
      <c r="E178" s="571"/>
      <c r="F178" s="571"/>
      <c r="G178" s="572"/>
    </row>
    <row r="179" spans="1:7" ht="15" customHeight="1" x14ac:dyDescent="0.35">
      <c r="A179" s="69" t="s">
        <v>189</v>
      </c>
      <c r="B179" s="564">
        <v>17</v>
      </c>
      <c r="C179" s="564"/>
      <c r="D179" s="564"/>
      <c r="E179" s="564"/>
      <c r="F179" s="564"/>
      <c r="G179" s="565"/>
    </row>
    <row r="180" spans="1:7" ht="15" customHeight="1" x14ac:dyDescent="0.35">
      <c r="A180" s="579" t="s">
        <v>0</v>
      </c>
      <c r="B180" s="558" t="s">
        <v>8</v>
      </c>
      <c r="C180" s="559"/>
      <c r="D180" s="68" t="s">
        <v>23</v>
      </c>
      <c r="E180" s="418" t="s">
        <v>622</v>
      </c>
      <c r="F180" s="419" t="str">
        <f>IF(E180="香港・マカオ以外","登録番号","")</f>
        <v/>
      </c>
      <c r="G180" s="343"/>
    </row>
    <row r="181" spans="1:7" ht="15" customHeight="1" x14ac:dyDescent="0.35">
      <c r="A181" s="580"/>
      <c r="B181" s="560" t="s">
        <v>9</v>
      </c>
      <c r="C181" s="38" t="s">
        <v>10</v>
      </c>
      <c r="D181" s="553" t="s">
        <v>66</v>
      </c>
      <c r="E181" s="554"/>
      <c r="F181" s="554"/>
      <c r="G181" s="555"/>
    </row>
    <row r="182" spans="1:7" ht="15" customHeight="1" x14ac:dyDescent="0.35">
      <c r="A182" s="580"/>
      <c r="B182" s="561"/>
      <c r="C182" s="38" t="s">
        <v>11</v>
      </c>
      <c r="D182" s="553" t="s">
        <v>135</v>
      </c>
      <c r="E182" s="554"/>
      <c r="F182" s="554"/>
      <c r="G182" s="555"/>
    </row>
    <row r="183" spans="1:7" ht="15" customHeight="1" x14ac:dyDescent="0.35">
      <c r="A183" s="580"/>
      <c r="B183" s="556" t="s">
        <v>545</v>
      </c>
      <c r="C183" s="38" t="s">
        <v>10</v>
      </c>
      <c r="D183" s="553" t="s">
        <v>66</v>
      </c>
      <c r="E183" s="554"/>
      <c r="F183" s="554"/>
      <c r="G183" s="555"/>
    </row>
    <row r="184" spans="1:7" ht="15" customHeight="1" x14ac:dyDescent="0.35">
      <c r="A184" s="580"/>
      <c r="B184" s="557"/>
      <c r="C184" s="38" t="s">
        <v>11</v>
      </c>
      <c r="D184" s="553" t="s">
        <v>135</v>
      </c>
      <c r="E184" s="554"/>
      <c r="F184" s="554"/>
      <c r="G184" s="555"/>
    </row>
    <row r="185" spans="1:7" ht="62.15" customHeight="1" x14ac:dyDescent="0.35">
      <c r="A185" s="580"/>
      <c r="B185" s="562" t="s">
        <v>274</v>
      </c>
      <c r="C185" s="563"/>
      <c r="D185" s="573" t="s">
        <v>66</v>
      </c>
      <c r="E185" s="574"/>
      <c r="F185" s="574"/>
      <c r="G185" s="575"/>
    </row>
    <row r="186" spans="1:7" ht="15" customHeight="1" x14ac:dyDescent="0.35">
      <c r="A186" s="584" t="s">
        <v>341</v>
      </c>
      <c r="B186" s="568" t="s">
        <v>2</v>
      </c>
      <c r="C186" s="569"/>
      <c r="D186" s="576"/>
      <c r="E186" s="577"/>
      <c r="F186" s="577"/>
      <c r="G186" s="578"/>
    </row>
    <row r="187" spans="1:7" ht="15" customHeight="1" x14ac:dyDescent="0.35">
      <c r="A187" s="585"/>
      <c r="B187" s="551" t="s">
        <v>3</v>
      </c>
      <c r="C187" s="552"/>
      <c r="D187" s="548"/>
      <c r="E187" s="549"/>
      <c r="F187" s="549"/>
      <c r="G187" s="550"/>
    </row>
    <row r="188" spans="1:7" ht="15" customHeight="1" x14ac:dyDescent="0.35">
      <c r="A188" s="585"/>
      <c r="B188" s="551" t="s">
        <v>4</v>
      </c>
      <c r="C188" s="552"/>
      <c r="D188" s="548"/>
      <c r="E188" s="549"/>
      <c r="F188" s="549"/>
      <c r="G188" s="550"/>
    </row>
    <row r="189" spans="1:7" ht="15" customHeight="1" x14ac:dyDescent="0.35">
      <c r="A189" s="586"/>
      <c r="B189" s="566" t="s">
        <v>113</v>
      </c>
      <c r="C189" s="567"/>
      <c r="D189" s="570" t="s">
        <v>127</v>
      </c>
      <c r="E189" s="571"/>
      <c r="F189" s="571"/>
      <c r="G189" s="572"/>
    </row>
    <row r="190" spans="1:7" ht="15" customHeight="1" x14ac:dyDescent="0.35">
      <c r="A190" s="69" t="s">
        <v>189</v>
      </c>
      <c r="B190" s="564">
        <v>18</v>
      </c>
      <c r="C190" s="564"/>
      <c r="D190" s="564"/>
      <c r="E190" s="564"/>
      <c r="F190" s="564"/>
      <c r="G190" s="565"/>
    </row>
    <row r="191" spans="1:7" ht="15" customHeight="1" x14ac:dyDescent="0.35">
      <c r="A191" s="579" t="s">
        <v>0</v>
      </c>
      <c r="B191" s="558" t="s">
        <v>8</v>
      </c>
      <c r="C191" s="559"/>
      <c r="D191" s="68" t="s">
        <v>23</v>
      </c>
      <c r="E191" s="418" t="s">
        <v>622</v>
      </c>
      <c r="F191" s="419" t="str">
        <f>IF(E191="香港・マカオ以外","登録番号","")</f>
        <v/>
      </c>
      <c r="G191" s="343"/>
    </row>
    <row r="192" spans="1:7" ht="15" customHeight="1" x14ac:dyDescent="0.35">
      <c r="A192" s="580"/>
      <c r="B192" s="560" t="s">
        <v>9</v>
      </c>
      <c r="C192" s="38" t="s">
        <v>10</v>
      </c>
      <c r="D192" s="553" t="s">
        <v>66</v>
      </c>
      <c r="E192" s="554"/>
      <c r="F192" s="554"/>
      <c r="G192" s="555"/>
    </row>
    <row r="193" spans="1:7" ht="15" customHeight="1" x14ac:dyDescent="0.35">
      <c r="A193" s="580"/>
      <c r="B193" s="561"/>
      <c r="C193" s="38" t="s">
        <v>11</v>
      </c>
      <c r="D193" s="553" t="s">
        <v>135</v>
      </c>
      <c r="E193" s="554"/>
      <c r="F193" s="554"/>
      <c r="G193" s="555"/>
    </row>
    <row r="194" spans="1:7" ht="15" customHeight="1" x14ac:dyDescent="0.35">
      <c r="A194" s="580"/>
      <c r="B194" s="556" t="s">
        <v>545</v>
      </c>
      <c r="C194" s="38" t="s">
        <v>10</v>
      </c>
      <c r="D194" s="553" t="s">
        <v>66</v>
      </c>
      <c r="E194" s="554"/>
      <c r="F194" s="554"/>
      <c r="G194" s="555"/>
    </row>
    <row r="195" spans="1:7" ht="15" customHeight="1" x14ac:dyDescent="0.35">
      <c r="A195" s="580"/>
      <c r="B195" s="557"/>
      <c r="C195" s="38" t="s">
        <v>11</v>
      </c>
      <c r="D195" s="553" t="s">
        <v>135</v>
      </c>
      <c r="E195" s="554"/>
      <c r="F195" s="554"/>
      <c r="G195" s="555"/>
    </row>
    <row r="196" spans="1:7" ht="62.15" customHeight="1" x14ac:dyDescent="0.35">
      <c r="A196" s="580"/>
      <c r="B196" s="562" t="s">
        <v>274</v>
      </c>
      <c r="C196" s="563"/>
      <c r="D196" s="573" t="s">
        <v>66</v>
      </c>
      <c r="E196" s="574"/>
      <c r="F196" s="574"/>
      <c r="G196" s="575"/>
    </row>
    <row r="197" spans="1:7" ht="15" customHeight="1" x14ac:dyDescent="0.35">
      <c r="A197" s="584" t="s">
        <v>341</v>
      </c>
      <c r="B197" s="568" t="s">
        <v>2</v>
      </c>
      <c r="C197" s="569"/>
      <c r="D197" s="576"/>
      <c r="E197" s="577"/>
      <c r="F197" s="577"/>
      <c r="G197" s="578"/>
    </row>
    <row r="198" spans="1:7" ht="15" customHeight="1" x14ac:dyDescent="0.35">
      <c r="A198" s="585"/>
      <c r="B198" s="551" t="s">
        <v>3</v>
      </c>
      <c r="C198" s="552"/>
      <c r="D198" s="548"/>
      <c r="E198" s="549"/>
      <c r="F198" s="549"/>
      <c r="G198" s="550"/>
    </row>
    <row r="199" spans="1:7" ht="15" customHeight="1" x14ac:dyDescent="0.35">
      <c r="A199" s="585"/>
      <c r="B199" s="551" t="s">
        <v>4</v>
      </c>
      <c r="C199" s="552"/>
      <c r="D199" s="548"/>
      <c r="E199" s="549"/>
      <c r="F199" s="549"/>
      <c r="G199" s="550"/>
    </row>
    <row r="200" spans="1:7" ht="15" customHeight="1" x14ac:dyDescent="0.35">
      <c r="A200" s="586"/>
      <c r="B200" s="566" t="s">
        <v>113</v>
      </c>
      <c r="C200" s="567"/>
      <c r="D200" s="570" t="s">
        <v>127</v>
      </c>
      <c r="E200" s="571"/>
      <c r="F200" s="571"/>
      <c r="G200" s="572"/>
    </row>
    <row r="201" spans="1:7" ht="15" customHeight="1" x14ac:dyDescent="0.35">
      <c r="A201" s="69" t="s">
        <v>189</v>
      </c>
      <c r="B201" s="564">
        <v>19</v>
      </c>
      <c r="C201" s="564"/>
      <c r="D201" s="564"/>
      <c r="E201" s="564"/>
      <c r="F201" s="564"/>
      <c r="G201" s="565"/>
    </row>
    <row r="202" spans="1:7" ht="15" customHeight="1" x14ac:dyDescent="0.35">
      <c r="A202" s="579" t="s">
        <v>0</v>
      </c>
      <c r="B202" s="558" t="s">
        <v>8</v>
      </c>
      <c r="C202" s="559"/>
      <c r="D202" s="68" t="s">
        <v>23</v>
      </c>
      <c r="E202" s="418" t="s">
        <v>622</v>
      </c>
      <c r="F202" s="419" t="str">
        <f>IF(E202="香港・マカオ以外","登録番号","")</f>
        <v/>
      </c>
      <c r="G202" s="343"/>
    </row>
    <row r="203" spans="1:7" ht="15" customHeight="1" x14ac:dyDescent="0.35">
      <c r="A203" s="580"/>
      <c r="B203" s="560" t="s">
        <v>9</v>
      </c>
      <c r="C203" s="38" t="s">
        <v>10</v>
      </c>
      <c r="D203" s="553" t="s">
        <v>66</v>
      </c>
      <c r="E203" s="554"/>
      <c r="F203" s="554"/>
      <c r="G203" s="555"/>
    </row>
    <row r="204" spans="1:7" ht="15" customHeight="1" x14ac:dyDescent="0.35">
      <c r="A204" s="580"/>
      <c r="B204" s="561"/>
      <c r="C204" s="38" t="s">
        <v>11</v>
      </c>
      <c r="D204" s="553" t="s">
        <v>135</v>
      </c>
      <c r="E204" s="554"/>
      <c r="F204" s="554"/>
      <c r="G204" s="555"/>
    </row>
    <row r="205" spans="1:7" ht="15" customHeight="1" x14ac:dyDescent="0.35">
      <c r="A205" s="580"/>
      <c r="B205" s="556" t="s">
        <v>545</v>
      </c>
      <c r="C205" s="38" t="s">
        <v>10</v>
      </c>
      <c r="D205" s="553" t="s">
        <v>66</v>
      </c>
      <c r="E205" s="554"/>
      <c r="F205" s="554"/>
      <c r="G205" s="555"/>
    </row>
    <row r="206" spans="1:7" ht="15" customHeight="1" x14ac:dyDescent="0.35">
      <c r="A206" s="580"/>
      <c r="B206" s="557"/>
      <c r="C206" s="38" t="s">
        <v>11</v>
      </c>
      <c r="D206" s="553" t="s">
        <v>135</v>
      </c>
      <c r="E206" s="554"/>
      <c r="F206" s="554"/>
      <c r="G206" s="555"/>
    </row>
    <row r="207" spans="1:7" ht="62.15" customHeight="1" x14ac:dyDescent="0.35">
      <c r="A207" s="580"/>
      <c r="B207" s="562" t="s">
        <v>274</v>
      </c>
      <c r="C207" s="563"/>
      <c r="D207" s="573" t="s">
        <v>66</v>
      </c>
      <c r="E207" s="574"/>
      <c r="F207" s="574"/>
      <c r="G207" s="575"/>
    </row>
    <row r="208" spans="1:7" ht="15" customHeight="1" x14ac:dyDescent="0.35">
      <c r="A208" s="584" t="s">
        <v>341</v>
      </c>
      <c r="B208" s="568" t="s">
        <v>2</v>
      </c>
      <c r="C208" s="569"/>
      <c r="D208" s="576"/>
      <c r="E208" s="577"/>
      <c r="F208" s="577"/>
      <c r="G208" s="578"/>
    </row>
    <row r="209" spans="1:7" ht="15" customHeight="1" x14ac:dyDescent="0.35">
      <c r="A209" s="585"/>
      <c r="B209" s="551" t="s">
        <v>3</v>
      </c>
      <c r="C209" s="552"/>
      <c r="D209" s="548"/>
      <c r="E209" s="549"/>
      <c r="F209" s="549"/>
      <c r="G209" s="550"/>
    </row>
    <row r="210" spans="1:7" ht="15" customHeight="1" x14ac:dyDescent="0.35">
      <c r="A210" s="585"/>
      <c r="B210" s="551" t="s">
        <v>4</v>
      </c>
      <c r="C210" s="552"/>
      <c r="D210" s="548"/>
      <c r="E210" s="549"/>
      <c r="F210" s="549"/>
      <c r="G210" s="550"/>
    </row>
    <row r="211" spans="1:7" ht="15" customHeight="1" x14ac:dyDescent="0.35">
      <c r="A211" s="586"/>
      <c r="B211" s="566" t="s">
        <v>113</v>
      </c>
      <c r="C211" s="567"/>
      <c r="D211" s="570" t="s">
        <v>127</v>
      </c>
      <c r="E211" s="571"/>
      <c r="F211" s="571"/>
      <c r="G211" s="572"/>
    </row>
    <row r="212" spans="1:7" ht="15" customHeight="1" x14ac:dyDescent="0.35">
      <c r="A212" s="69" t="s">
        <v>189</v>
      </c>
      <c r="B212" s="564">
        <v>20</v>
      </c>
      <c r="C212" s="564"/>
      <c r="D212" s="564"/>
      <c r="E212" s="564"/>
      <c r="F212" s="564"/>
      <c r="G212" s="565"/>
    </row>
    <row r="213" spans="1:7" ht="15" customHeight="1" x14ac:dyDescent="0.35">
      <c r="A213" s="579" t="s">
        <v>0</v>
      </c>
      <c r="B213" s="558" t="s">
        <v>8</v>
      </c>
      <c r="C213" s="559"/>
      <c r="D213" s="68" t="s">
        <v>23</v>
      </c>
      <c r="E213" s="418" t="s">
        <v>622</v>
      </c>
      <c r="F213" s="419" t="str">
        <f>IF(E213="香港・マカオ以外","登録番号","")</f>
        <v/>
      </c>
      <c r="G213" s="343"/>
    </row>
    <row r="214" spans="1:7" ht="15" customHeight="1" x14ac:dyDescent="0.35">
      <c r="A214" s="580"/>
      <c r="B214" s="560" t="s">
        <v>9</v>
      </c>
      <c r="C214" s="38" t="s">
        <v>10</v>
      </c>
      <c r="D214" s="553" t="s">
        <v>66</v>
      </c>
      <c r="E214" s="554"/>
      <c r="F214" s="554"/>
      <c r="G214" s="555"/>
    </row>
    <row r="215" spans="1:7" ht="15" customHeight="1" x14ac:dyDescent="0.35">
      <c r="A215" s="580"/>
      <c r="B215" s="561"/>
      <c r="C215" s="38" t="s">
        <v>11</v>
      </c>
      <c r="D215" s="553" t="s">
        <v>135</v>
      </c>
      <c r="E215" s="554"/>
      <c r="F215" s="554"/>
      <c r="G215" s="555"/>
    </row>
    <row r="216" spans="1:7" ht="15" customHeight="1" x14ac:dyDescent="0.35">
      <c r="A216" s="580"/>
      <c r="B216" s="556" t="s">
        <v>545</v>
      </c>
      <c r="C216" s="38" t="s">
        <v>10</v>
      </c>
      <c r="D216" s="553" t="s">
        <v>66</v>
      </c>
      <c r="E216" s="554"/>
      <c r="F216" s="554"/>
      <c r="G216" s="555"/>
    </row>
    <row r="217" spans="1:7" ht="15" customHeight="1" x14ac:dyDescent="0.35">
      <c r="A217" s="580"/>
      <c r="B217" s="557"/>
      <c r="C217" s="38" t="s">
        <v>11</v>
      </c>
      <c r="D217" s="553" t="s">
        <v>135</v>
      </c>
      <c r="E217" s="554"/>
      <c r="F217" s="554"/>
      <c r="G217" s="555"/>
    </row>
    <row r="218" spans="1:7" ht="62.15" customHeight="1" x14ac:dyDescent="0.35">
      <c r="A218" s="580"/>
      <c r="B218" s="562" t="s">
        <v>274</v>
      </c>
      <c r="C218" s="563"/>
      <c r="D218" s="573" t="s">
        <v>66</v>
      </c>
      <c r="E218" s="574"/>
      <c r="F218" s="574"/>
      <c r="G218" s="575"/>
    </row>
    <row r="219" spans="1:7" ht="15" customHeight="1" x14ac:dyDescent="0.35">
      <c r="A219" s="584" t="s">
        <v>341</v>
      </c>
      <c r="B219" s="568" t="s">
        <v>2</v>
      </c>
      <c r="C219" s="569"/>
      <c r="D219" s="576"/>
      <c r="E219" s="577"/>
      <c r="F219" s="577"/>
      <c r="G219" s="578"/>
    </row>
    <row r="220" spans="1:7" ht="15" customHeight="1" x14ac:dyDescent="0.35">
      <c r="A220" s="585"/>
      <c r="B220" s="551" t="s">
        <v>3</v>
      </c>
      <c r="C220" s="552"/>
      <c r="D220" s="548"/>
      <c r="E220" s="549"/>
      <c r="F220" s="549"/>
      <c r="G220" s="550"/>
    </row>
    <row r="221" spans="1:7" ht="15" customHeight="1" x14ac:dyDescent="0.35">
      <c r="A221" s="585"/>
      <c r="B221" s="551" t="s">
        <v>4</v>
      </c>
      <c r="C221" s="552"/>
      <c r="D221" s="548"/>
      <c r="E221" s="549"/>
      <c r="F221" s="549"/>
      <c r="G221" s="550"/>
    </row>
    <row r="222" spans="1:7" ht="15" customHeight="1" x14ac:dyDescent="0.35">
      <c r="A222" s="586"/>
      <c r="B222" s="566" t="s">
        <v>113</v>
      </c>
      <c r="C222" s="567"/>
      <c r="D222" s="570" t="s">
        <v>127</v>
      </c>
      <c r="E222" s="571"/>
      <c r="F222" s="571"/>
      <c r="G222" s="572"/>
    </row>
    <row r="223" spans="1:7" ht="15" customHeight="1" x14ac:dyDescent="0.35">
      <c r="A223" s="69" t="s">
        <v>189</v>
      </c>
      <c r="B223" s="564">
        <v>21</v>
      </c>
      <c r="C223" s="564"/>
      <c r="D223" s="564"/>
      <c r="E223" s="564"/>
      <c r="F223" s="564"/>
      <c r="G223" s="565"/>
    </row>
    <row r="224" spans="1:7" ht="15" customHeight="1" x14ac:dyDescent="0.35">
      <c r="A224" s="579" t="s">
        <v>0</v>
      </c>
      <c r="B224" s="558" t="s">
        <v>8</v>
      </c>
      <c r="C224" s="559"/>
      <c r="D224" s="68" t="s">
        <v>23</v>
      </c>
      <c r="E224" s="418" t="s">
        <v>622</v>
      </c>
      <c r="F224" s="419" t="str">
        <f>IF(E224="香港・マカオ以外","登録番号","")</f>
        <v/>
      </c>
      <c r="G224" s="343"/>
    </row>
    <row r="225" spans="1:7" ht="15" customHeight="1" x14ac:dyDescent="0.35">
      <c r="A225" s="580"/>
      <c r="B225" s="560" t="s">
        <v>9</v>
      </c>
      <c r="C225" s="38" t="s">
        <v>10</v>
      </c>
      <c r="D225" s="553" t="s">
        <v>66</v>
      </c>
      <c r="E225" s="554"/>
      <c r="F225" s="554"/>
      <c r="G225" s="555"/>
    </row>
    <row r="226" spans="1:7" ht="15" customHeight="1" x14ac:dyDescent="0.35">
      <c r="A226" s="580"/>
      <c r="B226" s="561"/>
      <c r="C226" s="38" t="s">
        <v>11</v>
      </c>
      <c r="D226" s="553" t="s">
        <v>135</v>
      </c>
      <c r="E226" s="554"/>
      <c r="F226" s="554"/>
      <c r="G226" s="555"/>
    </row>
    <row r="227" spans="1:7" ht="15" customHeight="1" x14ac:dyDescent="0.35">
      <c r="A227" s="580"/>
      <c r="B227" s="556" t="s">
        <v>545</v>
      </c>
      <c r="C227" s="38" t="s">
        <v>10</v>
      </c>
      <c r="D227" s="553" t="s">
        <v>66</v>
      </c>
      <c r="E227" s="554"/>
      <c r="F227" s="554"/>
      <c r="G227" s="555"/>
    </row>
    <row r="228" spans="1:7" ht="15" customHeight="1" x14ac:dyDescent="0.35">
      <c r="A228" s="580"/>
      <c r="B228" s="557"/>
      <c r="C228" s="38" t="s">
        <v>11</v>
      </c>
      <c r="D228" s="553" t="s">
        <v>135</v>
      </c>
      <c r="E228" s="554"/>
      <c r="F228" s="554"/>
      <c r="G228" s="555"/>
    </row>
    <row r="229" spans="1:7" ht="62.15" customHeight="1" x14ac:dyDescent="0.35">
      <c r="A229" s="580"/>
      <c r="B229" s="562" t="s">
        <v>274</v>
      </c>
      <c r="C229" s="563"/>
      <c r="D229" s="573" t="s">
        <v>66</v>
      </c>
      <c r="E229" s="574"/>
      <c r="F229" s="574"/>
      <c r="G229" s="575"/>
    </row>
    <row r="230" spans="1:7" ht="15" customHeight="1" x14ac:dyDescent="0.35">
      <c r="A230" s="584" t="s">
        <v>341</v>
      </c>
      <c r="B230" s="568" t="s">
        <v>2</v>
      </c>
      <c r="C230" s="569"/>
      <c r="D230" s="576"/>
      <c r="E230" s="577"/>
      <c r="F230" s="577"/>
      <c r="G230" s="578"/>
    </row>
    <row r="231" spans="1:7" ht="15" customHeight="1" x14ac:dyDescent="0.35">
      <c r="A231" s="585"/>
      <c r="B231" s="551" t="s">
        <v>3</v>
      </c>
      <c r="C231" s="552"/>
      <c r="D231" s="548"/>
      <c r="E231" s="549"/>
      <c r="F231" s="549"/>
      <c r="G231" s="550"/>
    </row>
    <row r="232" spans="1:7" ht="15" customHeight="1" x14ac:dyDescent="0.35">
      <c r="A232" s="585"/>
      <c r="B232" s="551" t="s">
        <v>4</v>
      </c>
      <c r="C232" s="552"/>
      <c r="D232" s="548"/>
      <c r="E232" s="549"/>
      <c r="F232" s="549"/>
      <c r="G232" s="550"/>
    </row>
    <row r="233" spans="1:7" ht="15" customHeight="1" x14ac:dyDescent="0.35">
      <c r="A233" s="586"/>
      <c r="B233" s="566" t="s">
        <v>113</v>
      </c>
      <c r="C233" s="567"/>
      <c r="D233" s="570" t="s">
        <v>127</v>
      </c>
      <c r="E233" s="571"/>
      <c r="F233" s="571"/>
      <c r="G233" s="572"/>
    </row>
    <row r="234" spans="1:7" ht="15" customHeight="1" x14ac:dyDescent="0.35">
      <c r="A234" s="69" t="s">
        <v>189</v>
      </c>
      <c r="B234" s="564">
        <v>22</v>
      </c>
      <c r="C234" s="564"/>
      <c r="D234" s="564"/>
      <c r="E234" s="564"/>
      <c r="F234" s="564"/>
      <c r="G234" s="565"/>
    </row>
    <row r="235" spans="1:7" ht="15" customHeight="1" x14ac:dyDescent="0.35">
      <c r="A235" s="579" t="s">
        <v>0</v>
      </c>
      <c r="B235" s="558" t="s">
        <v>8</v>
      </c>
      <c r="C235" s="559"/>
      <c r="D235" s="68" t="s">
        <v>23</v>
      </c>
      <c r="E235" s="418" t="s">
        <v>622</v>
      </c>
      <c r="F235" s="419" t="str">
        <f>IF(E235="香港・マカオ以外","登録番号","")</f>
        <v/>
      </c>
      <c r="G235" s="343"/>
    </row>
    <row r="236" spans="1:7" ht="15" customHeight="1" x14ac:dyDescent="0.35">
      <c r="A236" s="580"/>
      <c r="B236" s="560" t="s">
        <v>9</v>
      </c>
      <c r="C236" s="38" t="s">
        <v>10</v>
      </c>
      <c r="D236" s="553" t="s">
        <v>66</v>
      </c>
      <c r="E236" s="554"/>
      <c r="F236" s="554"/>
      <c r="G236" s="555"/>
    </row>
    <row r="237" spans="1:7" ht="15" customHeight="1" x14ac:dyDescent="0.35">
      <c r="A237" s="580"/>
      <c r="B237" s="561"/>
      <c r="C237" s="38" t="s">
        <v>11</v>
      </c>
      <c r="D237" s="553" t="s">
        <v>135</v>
      </c>
      <c r="E237" s="554"/>
      <c r="F237" s="554"/>
      <c r="G237" s="555"/>
    </row>
    <row r="238" spans="1:7" ht="15" customHeight="1" x14ac:dyDescent="0.35">
      <c r="A238" s="580"/>
      <c r="B238" s="556" t="s">
        <v>545</v>
      </c>
      <c r="C238" s="38" t="s">
        <v>10</v>
      </c>
      <c r="D238" s="553" t="s">
        <v>66</v>
      </c>
      <c r="E238" s="554"/>
      <c r="F238" s="554"/>
      <c r="G238" s="555"/>
    </row>
    <row r="239" spans="1:7" ht="15" customHeight="1" x14ac:dyDescent="0.35">
      <c r="A239" s="580"/>
      <c r="B239" s="557"/>
      <c r="C239" s="38" t="s">
        <v>11</v>
      </c>
      <c r="D239" s="553" t="s">
        <v>135</v>
      </c>
      <c r="E239" s="554"/>
      <c r="F239" s="554"/>
      <c r="G239" s="555"/>
    </row>
    <row r="240" spans="1:7" ht="62.15" customHeight="1" x14ac:dyDescent="0.35">
      <c r="A240" s="580"/>
      <c r="B240" s="562" t="s">
        <v>274</v>
      </c>
      <c r="C240" s="563"/>
      <c r="D240" s="573" t="s">
        <v>66</v>
      </c>
      <c r="E240" s="574"/>
      <c r="F240" s="574"/>
      <c r="G240" s="575"/>
    </row>
    <row r="241" spans="1:7" ht="15" customHeight="1" x14ac:dyDescent="0.35">
      <c r="A241" s="584" t="s">
        <v>341</v>
      </c>
      <c r="B241" s="568" t="s">
        <v>2</v>
      </c>
      <c r="C241" s="569"/>
      <c r="D241" s="576"/>
      <c r="E241" s="577"/>
      <c r="F241" s="577"/>
      <c r="G241" s="578"/>
    </row>
    <row r="242" spans="1:7" ht="15" customHeight="1" x14ac:dyDescent="0.35">
      <c r="A242" s="585"/>
      <c r="B242" s="551" t="s">
        <v>3</v>
      </c>
      <c r="C242" s="552"/>
      <c r="D242" s="548"/>
      <c r="E242" s="549"/>
      <c r="F242" s="549"/>
      <c r="G242" s="550"/>
    </row>
    <row r="243" spans="1:7" ht="15" customHeight="1" x14ac:dyDescent="0.35">
      <c r="A243" s="585"/>
      <c r="B243" s="551" t="s">
        <v>4</v>
      </c>
      <c r="C243" s="552"/>
      <c r="D243" s="548"/>
      <c r="E243" s="549"/>
      <c r="F243" s="549"/>
      <c r="G243" s="550"/>
    </row>
    <row r="244" spans="1:7" ht="15" customHeight="1" x14ac:dyDescent="0.35">
      <c r="A244" s="586"/>
      <c r="B244" s="566" t="s">
        <v>113</v>
      </c>
      <c r="C244" s="567"/>
      <c r="D244" s="570" t="s">
        <v>127</v>
      </c>
      <c r="E244" s="571"/>
      <c r="F244" s="571"/>
      <c r="G244" s="572"/>
    </row>
    <row r="245" spans="1:7" ht="15" customHeight="1" x14ac:dyDescent="0.35">
      <c r="A245" s="69" t="s">
        <v>189</v>
      </c>
      <c r="B245" s="564">
        <v>23</v>
      </c>
      <c r="C245" s="564"/>
      <c r="D245" s="564"/>
      <c r="E245" s="564"/>
      <c r="F245" s="564"/>
      <c r="G245" s="565"/>
    </row>
    <row r="246" spans="1:7" ht="15" customHeight="1" x14ac:dyDescent="0.35">
      <c r="A246" s="579" t="s">
        <v>0</v>
      </c>
      <c r="B246" s="558" t="s">
        <v>8</v>
      </c>
      <c r="C246" s="559"/>
      <c r="D246" s="68" t="s">
        <v>23</v>
      </c>
      <c r="E246" s="418" t="s">
        <v>622</v>
      </c>
      <c r="F246" s="419" t="str">
        <f>IF(E246="香港・マカオ以外","登録番号","")</f>
        <v/>
      </c>
      <c r="G246" s="343"/>
    </row>
    <row r="247" spans="1:7" ht="15" customHeight="1" x14ac:dyDescent="0.35">
      <c r="A247" s="580"/>
      <c r="B247" s="560" t="s">
        <v>9</v>
      </c>
      <c r="C247" s="38" t="s">
        <v>10</v>
      </c>
      <c r="D247" s="553" t="s">
        <v>66</v>
      </c>
      <c r="E247" s="554"/>
      <c r="F247" s="554"/>
      <c r="G247" s="555"/>
    </row>
    <row r="248" spans="1:7" ht="15" customHeight="1" x14ac:dyDescent="0.35">
      <c r="A248" s="580"/>
      <c r="B248" s="561"/>
      <c r="C248" s="38" t="s">
        <v>11</v>
      </c>
      <c r="D248" s="553" t="s">
        <v>135</v>
      </c>
      <c r="E248" s="554"/>
      <c r="F248" s="554"/>
      <c r="G248" s="555"/>
    </row>
    <row r="249" spans="1:7" ht="15" customHeight="1" x14ac:dyDescent="0.35">
      <c r="A249" s="580"/>
      <c r="B249" s="556" t="s">
        <v>545</v>
      </c>
      <c r="C249" s="38" t="s">
        <v>10</v>
      </c>
      <c r="D249" s="553" t="s">
        <v>66</v>
      </c>
      <c r="E249" s="554"/>
      <c r="F249" s="554"/>
      <c r="G249" s="555"/>
    </row>
    <row r="250" spans="1:7" ht="15" customHeight="1" x14ac:dyDescent="0.35">
      <c r="A250" s="580"/>
      <c r="B250" s="557"/>
      <c r="C250" s="38" t="s">
        <v>11</v>
      </c>
      <c r="D250" s="553" t="s">
        <v>135</v>
      </c>
      <c r="E250" s="554"/>
      <c r="F250" s="554"/>
      <c r="G250" s="555"/>
    </row>
    <row r="251" spans="1:7" ht="62.15" customHeight="1" x14ac:dyDescent="0.35">
      <c r="A251" s="580"/>
      <c r="B251" s="562" t="s">
        <v>274</v>
      </c>
      <c r="C251" s="563"/>
      <c r="D251" s="573" t="s">
        <v>66</v>
      </c>
      <c r="E251" s="574"/>
      <c r="F251" s="574"/>
      <c r="G251" s="575"/>
    </row>
    <row r="252" spans="1:7" ht="15" customHeight="1" x14ac:dyDescent="0.35">
      <c r="A252" s="584" t="s">
        <v>341</v>
      </c>
      <c r="B252" s="568" t="s">
        <v>2</v>
      </c>
      <c r="C252" s="569"/>
      <c r="D252" s="576"/>
      <c r="E252" s="577"/>
      <c r="F252" s="577"/>
      <c r="G252" s="578"/>
    </row>
    <row r="253" spans="1:7" ht="15" customHeight="1" x14ac:dyDescent="0.35">
      <c r="A253" s="585"/>
      <c r="B253" s="551" t="s">
        <v>3</v>
      </c>
      <c r="C253" s="552"/>
      <c r="D253" s="548"/>
      <c r="E253" s="549"/>
      <c r="F253" s="549"/>
      <c r="G253" s="550"/>
    </row>
    <row r="254" spans="1:7" ht="15" customHeight="1" x14ac:dyDescent="0.35">
      <c r="A254" s="585"/>
      <c r="B254" s="551" t="s">
        <v>4</v>
      </c>
      <c r="C254" s="552"/>
      <c r="D254" s="548"/>
      <c r="E254" s="549"/>
      <c r="F254" s="549"/>
      <c r="G254" s="550"/>
    </row>
    <row r="255" spans="1:7" ht="15" customHeight="1" x14ac:dyDescent="0.35">
      <c r="A255" s="586"/>
      <c r="B255" s="566" t="s">
        <v>113</v>
      </c>
      <c r="C255" s="567"/>
      <c r="D255" s="570" t="s">
        <v>127</v>
      </c>
      <c r="E255" s="571"/>
      <c r="F255" s="571"/>
      <c r="G255" s="572"/>
    </row>
    <row r="256" spans="1:7" ht="15" customHeight="1" x14ac:dyDescent="0.35">
      <c r="A256" s="69" t="s">
        <v>189</v>
      </c>
      <c r="B256" s="564">
        <v>24</v>
      </c>
      <c r="C256" s="564"/>
      <c r="D256" s="564"/>
      <c r="E256" s="564"/>
      <c r="F256" s="564"/>
      <c r="G256" s="565"/>
    </row>
    <row r="257" spans="1:7" ht="15" customHeight="1" x14ac:dyDescent="0.35">
      <c r="A257" s="579" t="s">
        <v>0</v>
      </c>
      <c r="B257" s="558" t="s">
        <v>8</v>
      </c>
      <c r="C257" s="559"/>
      <c r="D257" s="68" t="s">
        <v>23</v>
      </c>
      <c r="E257" s="418" t="s">
        <v>622</v>
      </c>
      <c r="F257" s="419" t="str">
        <f>IF(E257="香港・マカオ以外","登録番号","")</f>
        <v/>
      </c>
      <c r="G257" s="343"/>
    </row>
    <row r="258" spans="1:7" ht="15" customHeight="1" x14ac:dyDescent="0.35">
      <c r="A258" s="580"/>
      <c r="B258" s="560" t="s">
        <v>9</v>
      </c>
      <c r="C258" s="38" t="s">
        <v>10</v>
      </c>
      <c r="D258" s="553" t="s">
        <v>66</v>
      </c>
      <c r="E258" s="554"/>
      <c r="F258" s="554"/>
      <c r="G258" s="555"/>
    </row>
    <row r="259" spans="1:7" ht="15" customHeight="1" x14ac:dyDescent="0.35">
      <c r="A259" s="580"/>
      <c r="B259" s="561"/>
      <c r="C259" s="38" t="s">
        <v>11</v>
      </c>
      <c r="D259" s="553" t="s">
        <v>135</v>
      </c>
      <c r="E259" s="554"/>
      <c r="F259" s="554"/>
      <c r="G259" s="555"/>
    </row>
    <row r="260" spans="1:7" ht="15" customHeight="1" x14ac:dyDescent="0.35">
      <c r="A260" s="580"/>
      <c r="B260" s="556" t="s">
        <v>545</v>
      </c>
      <c r="C260" s="38" t="s">
        <v>10</v>
      </c>
      <c r="D260" s="553" t="s">
        <v>66</v>
      </c>
      <c r="E260" s="554"/>
      <c r="F260" s="554"/>
      <c r="G260" s="555"/>
    </row>
    <row r="261" spans="1:7" ht="15" customHeight="1" x14ac:dyDescent="0.35">
      <c r="A261" s="580"/>
      <c r="B261" s="557"/>
      <c r="C261" s="38" t="s">
        <v>11</v>
      </c>
      <c r="D261" s="553" t="s">
        <v>135</v>
      </c>
      <c r="E261" s="554"/>
      <c r="F261" s="554"/>
      <c r="G261" s="555"/>
    </row>
    <row r="262" spans="1:7" ht="62.15" customHeight="1" x14ac:dyDescent="0.35">
      <c r="A262" s="580"/>
      <c r="B262" s="562" t="s">
        <v>274</v>
      </c>
      <c r="C262" s="563"/>
      <c r="D262" s="573" t="s">
        <v>66</v>
      </c>
      <c r="E262" s="574"/>
      <c r="F262" s="574"/>
      <c r="G262" s="575"/>
    </row>
    <row r="263" spans="1:7" ht="15" customHeight="1" x14ac:dyDescent="0.35">
      <c r="A263" s="584" t="s">
        <v>341</v>
      </c>
      <c r="B263" s="568" t="s">
        <v>2</v>
      </c>
      <c r="C263" s="569"/>
      <c r="D263" s="576"/>
      <c r="E263" s="577"/>
      <c r="F263" s="577"/>
      <c r="G263" s="578"/>
    </row>
    <row r="264" spans="1:7" ht="15" customHeight="1" x14ac:dyDescent="0.35">
      <c r="A264" s="585"/>
      <c r="B264" s="551" t="s">
        <v>3</v>
      </c>
      <c r="C264" s="552"/>
      <c r="D264" s="548"/>
      <c r="E264" s="549"/>
      <c r="F264" s="549"/>
      <c r="G264" s="550"/>
    </row>
    <row r="265" spans="1:7" ht="15" customHeight="1" x14ac:dyDescent="0.35">
      <c r="A265" s="585"/>
      <c r="B265" s="551" t="s">
        <v>4</v>
      </c>
      <c r="C265" s="552"/>
      <c r="D265" s="548"/>
      <c r="E265" s="549"/>
      <c r="F265" s="549"/>
      <c r="G265" s="550"/>
    </row>
    <row r="266" spans="1:7" ht="15" customHeight="1" x14ac:dyDescent="0.35">
      <c r="A266" s="586"/>
      <c r="B266" s="566" t="s">
        <v>113</v>
      </c>
      <c r="C266" s="567"/>
      <c r="D266" s="570" t="s">
        <v>127</v>
      </c>
      <c r="E266" s="571"/>
      <c r="F266" s="571"/>
      <c r="G266" s="572"/>
    </row>
    <row r="267" spans="1:7" ht="15" customHeight="1" x14ac:dyDescent="0.35">
      <c r="A267" s="69" t="s">
        <v>189</v>
      </c>
      <c r="B267" s="564">
        <v>25</v>
      </c>
      <c r="C267" s="564"/>
      <c r="D267" s="564"/>
      <c r="E267" s="564"/>
      <c r="F267" s="564"/>
      <c r="G267" s="565"/>
    </row>
    <row r="268" spans="1:7" ht="15" customHeight="1" x14ac:dyDescent="0.35">
      <c r="A268" s="579" t="s">
        <v>0</v>
      </c>
      <c r="B268" s="558" t="s">
        <v>8</v>
      </c>
      <c r="C268" s="559"/>
      <c r="D268" s="68" t="s">
        <v>23</v>
      </c>
      <c r="E268" s="418" t="s">
        <v>622</v>
      </c>
      <c r="F268" s="419" t="str">
        <f>IF(E268="香港・マカオ以外","登録番号","")</f>
        <v/>
      </c>
      <c r="G268" s="343"/>
    </row>
    <row r="269" spans="1:7" ht="15" customHeight="1" x14ac:dyDescent="0.35">
      <c r="A269" s="580"/>
      <c r="B269" s="560" t="s">
        <v>9</v>
      </c>
      <c r="C269" s="38" t="s">
        <v>10</v>
      </c>
      <c r="D269" s="553" t="s">
        <v>66</v>
      </c>
      <c r="E269" s="554"/>
      <c r="F269" s="554"/>
      <c r="G269" s="555"/>
    </row>
    <row r="270" spans="1:7" ht="15" customHeight="1" x14ac:dyDescent="0.35">
      <c r="A270" s="580"/>
      <c r="B270" s="561"/>
      <c r="C270" s="38" t="s">
        <v>11</v>
      </c>
      <c r="D270" s="553" t="s">
        <v>135</v>
      </c>
      <c r="E270" s="554"/>
      <c r="F270" s="554"/>
      <c r="G270" s="555"/>
    </row>
    <row r="271" spans="1:7" ht="15" customHeight="1" x14ac:dyDescent="0.35">
      <c r="A271" s="580"/>
      <c r="B271" s="556" t="s">
        <v>545</v>
      </c>
      <c r="C271" s="38" t="s">
        <v>10</v>
      </c>
      <c r="D271" s="553" t="s">
        <v>66</v>
      </c>
      <c r="E271" s="554"/>
      <c r="F271" s="554"/>
      <c r="G271" s="555"/>
    </row>
    <row r="272" spans="1:7" ht="15" customHeight="1" x14ac:dyDescent="0.35">
      <c r="A272" s="580"/>
      <c r="B272" s="557"/>
      <c r="C272" s="38" t="s">
        <v>11</v>
      </c>
      <c r="D272" s="553" t="s">
        <v>135</v>
      </c>
      <c r="E272" s="554"/>
      <c r="F272" s="554"/>
      <c r="G272" s="555"/>
    </row>
    <row r="273" spans="1:7" ht="62.15" customHeight="1" x14ac:dyDescent="0.35">
      <c r="A273" s="580"/>
      <c r="B273" s="562" t="s">
        <v>274</v>
      </c>
      <c r="C273" s="563"/>
      <c r="D273" s="573" t="s">
        <v>66</v>
      </c>
      <c r="E273" s="574"/>
      <c r="F273" s="574"/>
      <c r="G273" s="575"/>
    </row>
    <row r="274" spans="1:7" ht="15" customHeight="1" x14ac:dyDescent="0.35">
      <c r="A274" s="584" t="s">
        <v>341</v>
      </c>
      <c r="B274" s="568" t="s">
        <v>2</v>
      </c>
      <c r="C274" s="569"/>
      <c r="D274" s="576"/>
      <c r="E274" s="577"/>
      <c r="F274" s="577"/>
      <c r="G274" s="578"/>
    </row>
    <row r="275" spans="1:7" ht="15" customHeight="1" x14ac:dyDescent="0.35">
      <c r="A275" s="585"/>
      <c r="B275" s="551" t="s">
        <v>3</v>
      </c>
      <c r="C275" s="552"/>
      <c r="D275" s="548"/>
      <c r="E275" s="549"/>
      <c r="F275" s="549"/>
      <c r="G275" s="550"/>
    </row>
    <row r="276" spans="1:7" ht="15" customHeight="1" x14ac:dyDescent="0.35">
      <c r="A276" s="585"/>
      <c r="B276" s="551" t="s">
        <v>4</v>
      </c>
      <c r="C276" s="552"/>
      <c r="D276" s="548"/>
      <c r="E276" s="549"/>
      <c r="F276" s="549"/>
      <c r="G276" s="550"/>
    </row>
    <row r="277" spans="1:7" ht="15" customHeight="1" x14ac:dyDescent="0.35">
      <c r="A277" s="586"/>
      <c r="B277" s="566" t="s">
        <v>113</v>
      </c>
      <c r="C277" s="567"/>
      <c r="D277" s="570" t="s">
        <v>127</v>
      </c>
      <c r="E277" s="571"/>
      <c r="F277" s="571"/>
      <c r="G277" s="572"/>
    </row>
  </sheetData>
  <sheetProtection algorithmName="SHA-512" hashValue="Q2gpuYELGXHpSb1L0KeHcDE+FxPIq/W+xKWQ8IdciNBzWm/CyY22yesbE8bAFcqRZkboZ2I+nhFYlZyxr4tCHA==" saltValue="FW0kIkwSLsA4v1IqgjLQfQ==" spinCount="100000" sheet="1" formatCells="0" formatColumns="0" formatRows="0" selectLockedCells="1"/>
  <mergeCells count="500">
    <mergeCell ref="B113:G113"/>
    <mergeCell ref="B109:C109"/>
    <mergeCell ref="B142:C142"/>
    <mergeCell ref="B143:C143"/>
    <mergeCell ref="B134:C134"/>
    <mergeCell ref="D120:G120"/>
    <mergeCell ref="B121:C121"/>
    <mergeCell ref="D121:G121"/>
    <mergeCell ref="B122:C122"/>
    <mergeCell ref="D128:G128"/>
    <mergeCell ref="B111:C111"/>
    <mergeCell ref="D119:G119"/>
    <mergeCell ref="D134:G134"/>
    <mergeCell ref="B131:C131"/>
    <mergeCell ref="D127:G127"/>
    <mergeCell ref="D117:G117"/>
    <mergeCell ref="D122:G122"/>
    <mergeCell ref="B115:B116"/>
    <mergeCell ref="D115:G115"/>
    <mergeCell ref="D116:G116"/>
    <mergeCell ref="B3:G3"/>
    <mergeCell ref="B14:G14"/>
    <mergeCell ref="B25:G25"/>
    <mergeCell ref="B36:G36"/>
    <mergeCell ref="B47:G47"/>
    <mergeCell ref="B58:G58"/>
    <mergeCell ref="B69:G69"/>
    <mergeCell ref="B80:G80"/>
    <mergeCell ref="B91:G91"/>
    <mergeCell ref="B70:C70"/>
    <mergeCell ref="B71:B72"/>
    <mergeCell ref="D71:G71"/>
    <mergeCell ref="D72:G72"/>
    <mergeCell ref="D62:G62"/>
    <mergeCell ref="D63:G63"/>
    <mergeCell ref="B65:C65"/>
    <mergeCell ref="D65:G65"/>
    <mergeCell ref="B66:C66"/>
    <mergeCell ref="B24:C24"/>
    <mergeCell ref="B9:C9"/>
    <mergeCell ref="B37:C37"/>
    <mergeCell ref="B38:B39"/>
    <mergeCell ref="B54:C54"/>
    <mergeCell ref="B67:C67"/>
    <mergeCell ref="A263:A266"/>
    <mergeCell ref="A274:A277"/>
    <mergeCell ref="A120:A123"/>
    <mergeCell ref="A131:A134"/>
    <mergeCell ref="A142:A145"/>
    <mergeCell ref="A153:A156"/>
    <mergeCell ref="A164:A167"/>
    <mergeCell ref="A175:A178"/>
    <mergeCell ref="A186:A189"/>
    <mergeCell ref="A197:A200"/>
    <mergeCell ref="A208:A211"/>
    <mergeCell ref="A169:A174"/>
    <mergeCell ref="A219:A222"/>
    <mergeCell ref="A147:A152"/>
    <mergeCell ref="A191:A196"/>
    <mergeCell ref="A224:A229"/>
    <mergeCell ref="A235:A240"/>
    <mergeCell ref="A246:A251"/>
    <mergeCell ref="A257:A262"/>
    <mergeCell ref="A213:A218"/>
    <mergeCell ref="A202:A207"/>
    <mergeCell ref="A252:A255"/>
    <mergeCell ref="A230:A233"/>
    <mergeCell ref="A241:A244"/>
    <mergeCell ref="A180:A185"/>
    <mergeCell ref="A87:A90"/>
    <mergeCell ref="A98:A101"/>
    <mergeCell ref="D104:G104"/>
    <mergeCell ref="D105:G105"/>
    <mergeCell ref="B102:G102"/>
    <mergeCell ref="D107:G107"/>
    <mergeCell ref="B93:B94"/>
    <mergeCell ref="D93:G93"/>
    <mergeCell ref="D94:G94"/>
    <mergeCell ref="B90:C90"/>
    <mergeCell ref="B88:C88"/>
    <mergeCell ref="D88:G88"/>
    <mergeCell ref="B89:C89"/>
    <mergeCell ref="D89:G89"/>
    <mergeCell ref="D90:G90"/>
    <mergeCell ref="B155:C155"/>
    <mergeCell ref="D155:G155"/>
    <mergeCell ref="D109:G109"/>
    <mergeCell ref="B110:C110"/>
    <mergeCell ref="D110:G110"/>
    <mergeCell ref="D156:G156"/>
    <mergeCell ref="B158:C158"/>
    <mergeCell ref="D150:G150"/>
    <mergeCell ref="A70:A75"/>
    <mergeCell ref="A81:A86"/>
    <mergeCell ref="A92:A97"/>
    <mergeCell ref="A158:A163"/>
    <mergeCell ref="A37:A42"/>
    <mergeCell ref="A26:A31"/>
    <mergeCell ref="A21:A24"/>
    <mergeCell ref="A32:A35"/>
    <mergeCell ref="A43:A46"/>
    <mergeCell ref="A54:A57"/>
    <mergeCell ref="A65:A68"/>
    <mergeCell ref="A76:A79"/>
    <mergeCell ref="A114:A119"/>
    <mergeCell ref="A125:A130"/>
    <mergeCell ref="A109:A112"/>
    <mergeCell ref="A103:A108"/>
    <mergeCell ref="D20:G20"/>
    <mergeCell ref="B7:B8"/>
    <mergeCell ref="B18:B19"/>
    <mergeCell ref="B77:C77"/>
    <mergeCell ref="B31:C31"/>
    <mergeCell ref="B33:C33"/>
    <mergeCell ref="B42:C42"/>
    <mergeCell ref="B26:C26"/>
    <mergeCell ref="A4:A9"/>
    <mergeCell ref="A15:A20"/>
    <mergeCell ref="B4:C4"/>
    <mergeCell ref="B16:B17"/>
    <mergeCell ref="A10:A13"/>
    <mergeCell ref="B20:C20"/>
    <mergeCell ref="B23:C23"/>
    <mergeCell ref="B22:C22"/>
    <mergeCell ref="B32:C32"/>
    <mergeCell ref="B34:C34"/>
    <mergeCell ref="B35:C35"/>
    <mergeCell ref="B29:B30"/>
    <mergeCell ref="B40:B41"/>
    <mergeCell ref="B62:B63"/>
    <mergeCell ref="A48:A53"/>
    <mergeCell ref="A59:A64"/>
    <mergeCell ref="B49:B50"/>
    <mergeCell ref="D49:G49"/>
    <mergeCell ref="D50:G50"/>
    <mergeCell ref="D22:G22"/>
    <mergeCell ref="D5:G5"/>
    <mergeCell ref="D9:G9"/>
    <mergeCell ref="B11:C11"/>
    <mergeCell ref="B10:C10"/>
    <mergeCell ref="B13:C13"/>
    <mergeCell ref="B12:C12"/>
    <mergeCell ref="B5:B6"/>
    <mergeCell ref="D10:G10"/>
    <mergeCell ref="D11:G11"/>
    <mergeCell ref="D12:G12"/>
    <mergeCell ref="D13:G13"/>
    <mergeCell ref="D6:G6"/>
    <mergeCell ref="D7:G7"/>
    <mergeCell ref="D8:G8"/>
    <mergeCell ref="D16:G16"/>
    <mergeCell ref="D17:G17"/>
    <mergeCell ref="D19:G19"/>
    <mergeCell ref="D18:G18"/>
    <mergeCell ref="B21:C21"/>
    <mergeCell ref="B15:C15"/>
    <mergeCell ref="B43:C43"/>
    <mergeCell ref="D43:G43"/>
    <mergeCell ref="B44:C44"/>
    <mergeCell ref="D44:G44"/>
    <mergeCell ref="B45:C45"/>
    <mergeCell ref="D45:G45"/>
    <mergeCell ref="B46:C46"/>
    <mergeCell ref="D46:G46"/>
    <mergeCell ref="B48:C48"/>
    <mergeCell ref="D54:G54"/>
    <mergeCell ref="B55:C55"/>
    <mergeCell ref="D55:G55"/>
    <mergeCell ref="B56:C56"/>
    <mergeCell ref="D56:G56"/>
    <mergeCell ref="B57:C57"/>
    <mergeCell ref="D52:G52"/>
    <mergeCell ref="B53:C53"/>
    <mergeCell ref="D53:G53"/>
    <mergeCell ref="D57:G57"/>
    <mergeCell ref="B51:B52"/>
    <mergeCell ref="D51:G51"/>
    <mergeCell ref="D67:G67"/>
    <mergeCell ref="B68:C68"/>
    <mergeCell ref="D68:G68"/>
    <mergeCell ref="B64:C64"/>
    <mergeCell ref="D64:G64"/>
    <mergeCell ref="D73:G73"/>
    <mergeCell ref="D74:G74"/>
    <mergeCell ref="B76:C76"/>
    <mergeCell ref="B75:C75"/>
    <mergeCell ref="D75:G75"/>
    <mergeCell ref="D76:G76"/>
    <mergeCell ref="D66:G66"/>
    <mergeCell ref="B73:B74"/>
    <mergeCell ref="D77:G77"/>
    <mergeCell ref="B78:C78"/>
    <mergeCell ref="D78:G78"/>
    <mergeCell ref="D84:G84"/>
    <mergeCell ref="D85:G85"/>
    <mergeCell ref="B79:C79"/>
    <mergeCell ref="D79:G79"/>
    <mergeCell ref="B81:C81"/>
    <mergeCell ref="B82:B83"/>
    <mergeCell ref="D82:G82"/>
    <mergeCell ref="D83:G83"/>
    <mergeCell ref="B84:B85"/>
    <mergeCell ref="D151:G151"/>
    <mergeCell ref="D153:G153"/>
    <mergeCell ref="A136:A141"/>
    <mergeCell ref="B136:C136"/>
    <mergeCell ref="B137:B138"/>
    <mergeCell ref="D137:G137"/>
    <mergeCell ref="D138:G138"/>
    <mergeCell ref="B145:C145"/>
    <mergeCell ref="B141:C141"/>
    <mergeCell ref="D143:G143"/>
    <mergeCell ref="B144:C144"/>
    <mergeCell ref="D144:G144"/>
    <mergeCell ref="D139:G139"/>
    <mergeCell ref="D140:G140"/>
    <mergeCell ref="B152:C152"/>
    <mergeCell ref="D152:G152"/>
    <mergeCell ref="D145:G145"/>
    <mergeCell ref="D142:G142"/>
    <mergeCell ref="B156:C156"/>
    <mergeCell ref="B148:B149"/>
    <mergeCell ref="D148:G148"/>
    <mergeCell ref="D174:G174"/>
    <mergeCell ref="D164:G164"/>
    <mergeCell ref="B165:C165"/>
    <mergeCell ref="D165:G165"/>
    <mergeCell ref="B194:B195"/>
    <mergeCell ref="B181:B182"/>
    <mergeCell ref="D181:G181"/>
    <mergeCell ref="D182:G182"/>
    <mergeCell ref="D162:G162"/>
    <mergeCell ref="B180:C180"/>
    <mergeCell ref="B178:C178"/>
    <mergeCell ref="B176:C176"/>
    <mergeCell ref="D176:G176"/>
    <mergeCell ref="B177:C177"/>
    <mergeCell ref="D177:G177"/>
    <mergeCell ref="B166:C166"/>
    <mergeCell ref="D166:G166"/>
    <mergeCell ref="B164:C164"/>
    <mergeCell ref="B169:C169"/>
    <mergeCell ref="B168:G168"/>
    <mergeCell ref="B179:G179"/>
    <mergeCell ref="B202:C202"/>
    <mergeCell ref="B203:B204"/>
    <mergeCell ref="D203:G203"/>
    <mergeCell ref="D204:G204"/>
    <mergeCell ref="B207:C207"/>
    <mergeCell ref="D207:G207"/>
    <mergeCell ref="D205:G205"/>
    <mergeCell ref="D149:G149"/>
    <mergeCell ref="D178:G178"/>
    <mergeCell ref="B153:C153"/>
    <mergeCell ref="B154:C154"/>
    <mergeCell ref="D154:G154"/>
    <mergeCell ref="D200:G200"/>
    <mergeCell ref="B196:C196"/>
    <mergeCell ref="B159:B160"/>
    <mergeCell ref="D159:G159"/>
    <mergeCell ref="D160:G160"/>
    <mergeCell ref="B163:C163"/>
    <mergeCell ref="D163:G163"/>
    <mergeCell ref="D175:G175"/>
    <mergeCell ref="D172:G172"/>
    <mergeCell ref="D173:G173"/>
    <mergeCell ref="B167:C167"/>
    <mergeCell ref="B175:C175"/>
    <mergeCell ref="D183:G183"/>
    <mergeCell ref="D184:G184"/>
    <mergeCell ref="D186:G186"/>
    <mergeCell ref="B187:C187"/>
    <mergeCell ref="D187:G187"/>
    <mergeCell ref="B188:C188"/>
    <mergeCell ref="D188:G188"/>
    <mergeCell ref="D189:G189"/>
    <mergeCell ref="B191:C191"/>
    <mergeCell ref="B189:C189"/>
    <mergeCell ref="B190:G190"/>
    <mergeCell ref="B277:C277"/>
    <mergeCell ref="D277:G277"/>
    <mergeCell ref="B274:C274"/>
    <mergeCell ref="D274:G274"/>
    <mergeCell ref="D272:G272"/>
    <mergeCell ref="A268:A273"/>
    <mergeCell ref="B269:B270"/>
    <mergeCell ref="B268:C268"/>
    <mergeCell ref="B275:C275"/>
    <mergeCell ref="D275:G275"/>
    <mergeCell ref="B276:C276"/>
    <mergeCell ref="D276:G276"/>
    <mergeCell ref="D271:G271"/>
    <mergeCell ref="B273:C273"/>
    <mergeCell ref="D273:G273"/>
    <mergeCell ref="B27:B28"/>
    <mergeCell ref="D27:G27"/>
    <mergeCell ref="B218:C218"/>
    <mergeCell ref="D218:G218"/>
    <mergeCell ref="D216:G216"/>
    <mergeCell ref="B211:C211"/>
    <mergeCell ref="D211:G211"/>
    <mergeCell ref="D215:G215"/>
    <mergeCell ref="B212:G212"/>
    <mergeCell ref="D208:G208"/>
    <mergeCell ref="D217:G217"/>
    <mergeCell ref="B201:G201"/>
    <mergeCell ref="D196:G196"/>
    <mergeCell ref="B197:C197"/>
    <mergeCell ref="D197:G197"/>
    <mergeCell ref="B198:C198"/>
    <mergeCell ref="D206:G206"/>
    <mergeCell ref="D214:G214"/>
    <mergeCell ref="B205:B206"/>
    <mergeCell ref="B192:B193"/>
    <mergeCell ref="D192:G192"/>
    <mergeCell ref="D193:G193"/>
    <mergeCell ref="B185:C185"/>
    <mergeCell ref="D185:G185"/>
    <mergeCell ref="D265:G265"/>
    <mergeCell ref="D269:G269"/>
    <mergeCell ref="D270:G270"/>
    <mergeCell ref="D227:G227"/>
    <mergeCell ref="D228:G228"/>
    <mergeCell ref="B224:C224"/>
    <mergeCell ref="B225:B226"/>
    <mergeCell ref="D225:G225"/>
    <mergeCell ref="D254:G254"/>
    <mergeCell ref="B254:C254"/>
    <mergeCell ref="B257:C257"/>
    <mergeCell ref="D253:G253"/>
    <mergeCell ref="D249:G249"/>
    <mergeCell ref="D250:G250"/>
    <mergeCell ref="D238:G238"/>
    <mergeCell ref="D239:G239"/>
    <mergeCell ref="B235:C235"/>
    <mergeCell ref="B236:B237"/>
    <mergeCell ref="D236:G236"/>
    <mergeCell ref="D237:G237"/>
    <mergeCell ref="B256:G256"/>
    <mergeCell ref="B245:G245"/>
    <mergeCell ref="D255:G255"/>
    <mergeCell ref="D263:G263"/>
    <mergeCell ref="B97:C97"/>
    <mergeCell ref="D97:G97"/>
    <mergeCell ref="D95:G95"/>
    <mergeCell ref="D96:G96"/>
    <mergeCell ref="B86:C86"/>
    <mergeCell ref="D86:G86"/>
    <mergeCell ref="B87:C87"/>
    <mergeCell ref="D87:G87"/>
    <mergeCell ref="B92:C92"/>
    <mergeCell ref="D98:G98"/>
    <mergeCell ref="B99:C99"/>
    <mergeCell ref="D99:G99"/>
    <mergeCell ref="B100:C100"/>
    <mergeCell ref="D100:G100"/>
    <mergeCell ref="B98:C98"/>
    <mergeCell ref="B108:C108"/>
    <mergeCell ref="D108:G108"/>
    <mergeCell ref="B101:C101"/>
    <mergeCell ref="D101:G101"/>
    <mergeCell ref="B103:C103"/>
    <mergeCell ref="B59:C59"/>
    <mergeCell ref="B60:B61"/>
    <mergeCell ref="D60:G60"/>
    <mergeCell ref="D61:G61"/>
    <mergeCell ref="D198:G198"/>
    <mergeCell ref="D195:G195"/>
    <mergeCell ref="D194:G194"/>
    <mergeCell ref="B199:C199"/>
    <mergeCell ref="D199:G199"/>
    <mergeCell ref="B186:C186"/>
    <mergeCell ref="D141:G141"/>
    <mergeCell ref="D131:G131"/>
    <mergeCell ref="B132:C132"/>
    <mergeCell ref="D132:G132"/>
    <mergeCell ref="B133:C133"/>
    <mergeCell ref="D133:G133"/>
    <mergeCell ref="B120:C120"/>
    <mergeCell ref="B123:C123"/>
    <mergeCell ref="D123:G123"/>
    <mergeCell ref="D129:G129"/>
    <mergeCell ref="D130:G130"/>
    <mergeCell ref="B125:C125"/>
    <mergeCell ref="B130:C130"/>
    <mergeCell ref="B126:B127"/>
    <mergeCell ref="D30:G30"/>
    <mergeCell ref="D24:G24"/>
    <mergeCell ref="D21:G21"/>
    <mergeCell ref="D23:G23"/>
    <mergeCell ref="D29:G29"/>
    <mergeCell ref="D28:G28"/>
    <mergeCell ref="D42:G42"/>
    <mergeCell ref="D40:G40"/>
    <mergeCell ref="D41:G41"/>
    <mergeCell ref="D35:G35"/>
    <mergeCell ref="D32:G32"/>
    <mergeCell ref="D33:G33"/>
    <mergeCell ref="D34:G34"/>
    <mergeCell ref="D38:G38"/>
    <mergeCell ref="D39:G39"/>
    <mergeCell ref="D31:G31"/>
    <mergeCell ref="B263:C263"/>
    <mergeCell ref="B266:C266"/>
    <mergeCell ref="D266:G266"/>
    <mergeCell ref="B264:C264"/>
    <mergeCell ref="D264:G264"/>
    <mergeCell ref="B265:C265"/>
    <mergeCell ref="B267:G267"/>
    <mergeCell ref="B147:C147"/>
    <mergeCell ref="B170:B171"/>
    <mergeCell ref="D170:G170"/>
    <mergeCell ref="D171:G171"/>
    <mergeCell ref="D161:G161"/>
    <mergeCell ref="D167:G167"/>
    <mergeCell ref="D251:G251"/>
    <mergeCell ref="D222:G222"/>
    <mergeCell ref="B222:C222"/>
    <mergeCell ref="B244:C244"/>
    <mergeCell ref="B208:C208"/>
    <mergeCell ref="B246:C246"/>
    <mergeCell ref="B252:C252"/>
    <mergeCell ref="D252:G252"/>
    <mergeCell ref="B253:C253"/>
    <mergeCell ref="D248:G248"/>
    <mergeCell ref="B229:C229"/>
    <mergeCell ref="B240:C240"/>
    <mergeCell ref="D240:G240"/>
    <mergeCell ref="D230:G230"/>
    <mergeCell ref="D247:G247"/>
    <mergeCell ref="B241:C241"/>
    <mergeCell ref="D241:G241"/>
    <mergeCell ref="D242:G242"/>
    <mergeCell ref="B243:C243"/>
    <mergeCell ref="D244:G244"/>
    <mergeCell ref="B247:B248"/>
    <mergeCell ref="D243:G243"/>
    <mergeCell ref="B238:B239"/>
    <mergeCell ref="B200:C200"/>
    <mergeCell ref="D126:G126"/>
    <mergeCell ref="B95:B96"/>
    <mergeCell ref="B106:B107"/>
    <mergeCell ref="B117:B118"/>
    <mergeCell ref="B128:B129"/>
    <mergeCell ref="B139:B140"/>
    <mergeCell ref="B150:B151"/>
    <mergeCell ref="B161:B162"/>
    <mergeCell ref="B172:B173"/>
    <mergeCell ref="B183:B184"/>
    <mergeCell ref="B119:C119"/>
    <mergeCell ref="B104:B105"/>
    <mergeCell ref="B174:C174"/>
    <mergeCell ref="B157:G157"/>
    <mergeCell ref="D111:G111"/>
    <mergeCell ref="D112:G112"/>
    <mergeCell ref="B124:G124"/>
    <mergeCell ref="B135:G135"/>
    <mergeCell ref="B146:G146"/>
    <mergeCell ref="D118:G118"/>
    <mergeCell ref="B112:C112"/>
    <mergeCell ref="B114:C114"/>
    <mergeCell ref="D106:G106"/>
    <mergeCell ref="B249:B250"/>
    <mergeCell ref="B260:B261"/>
    <mergeCell ref="B271:B272"/>
    <mergeCell ref="B214:B215"/>
    <mergeCell ref="B262:C262"/>
    <mergeCell ref="B242:C242"/>
    <mergeCell ref="B234:G234"/>
    <mergeCell ref="B233:C233"/>
    <mergeCell ref="B230:C230"/>
    <mergeCell ref="D233:G233"/>
    <mergeCell ref="D262:G262"/>
    <mergeCell ref="B258:B259"/>
    <mergeCell ref="D261:G261"/>
    <mergeCell ref="D258:G258"/>
    <mergeCell ref="D259:G259"/>
    <mergeCell ref="D260:G260"/>
    <mergeCell ref="B255:C255"/>
    <mergeCell ref="B251:C251"/>
    <mergeCell ref="B223:G223"/>
    <mergeCell ref="B219:C219"/>
    <mergeCell ref="D219:G219"/>
    <mergeCell ref="B220:C220"/>
    <mergeCell ref="D220:G220"/>
    <mergeCell ref="D229:G229"/>
    <mergeCell ref="D209:G209"/>
    <mergeCell ref="B210:C210"/>
    <mergeCell ref="D210:G210"/>
    <mergeCell ref="D226:G226"/>
    <mergeCell ref="B231:C231"/>
    <mergeCell ref="D231:G231"/>
    <mergeCell ref="B232:C232"/>
    <mergeCell ref="D232:G232"/>
    <mergeCell ref="B209:C209"/>
    <mergeCell ref="B216:B217"/>
    <mergeCell ref="B227:B228"/>
    <mergeCell ref="B221:C221"/>
    <mergeCell ref="D221:G221"/>
    <mergeCell ref="B213:C213"/>
  </mergeCells>
  <phoneticPr fontId="11"/>
  <conditionalFormatting sqref="D4">
    <cfRule type="expression" dxfId="813" priority="4340">
      <formula>OR($D4="※選択してください",$D4="")</formula>
    </cfRule>
  </conditionalFormatting>
  <conditionalFormatting sqref="D7:G7 D9:G9 D205:G205 D196:G196 D104:G104 D62:G62 D53:G53 D18:G18 D20:G20 D16:G16 D29:G29 D31:G31 D27:G27 D40:G40 D42:G42 D38:G38 D51:G51 D49:G49 D64:G64 D60:G60 D73:G73 D75:G75 D71:G71 D84:G84 D86:G86 D82:G82 D95:G95 D97:G97 D93:G93 D106:G106 D108:G108 D117:G117 D119:G119 D115:G115 D128:G128 D130:G130 D126:G126 D139:G139 D141:G141 D137:G137 D150:G150 D152:G152 D148:G148 D161:G161 D163:G163 D159:G159 D172:G172 D174:G174 D170:G170 D183:G183 D185:G185 D181:G181 D194:G194 D192:G192 D207:G207 D203:G203 D216:G216 D218:G218 D214:G214 D227:G227 D229:G229 D225:G225 D238:G238 D240:G240 D236:G236 D249:G249 D251:G251 D247:G247 D260:G260 D262:G262 D258:G258 D271:G271 D273:G273 D269:G269 D5:G5">
    <cfRule type="expression" dxfId="812" priority="2798">
      <formula>OR($D5="(日本語)",$D5="")</formula>
    </cfRule>
  </conditionalFormatting>
  <conditionalFormatting sqref="D8:G8 D6:G6 D206:G206 D116:G116 D63:G63 D19:G19 D17:G17 D30:G30 D28:G28 D41:G41 D39:G39 D52:G52 D50:G50 D61:G61 D74:G74 D72:G72 D85:G85 D83:G83 D96:G96 D94:G94 D107:G107 D105:G105 D118:G118 D129:G129 D127:G127 D140:G140 D138:G138 D151:G151 D149:G149 D162:G162 D160:G160 D173:G173 D171:G171 D184:G184 D182:G182 D195:G195 D193:G193 D204:G204 D217:G217 D215:G215 D228:G228 D226:G226 D239:G239 D237:G237 D250:G250 D248:G248 D261:G261 D259:G259 D272:G272 D270:G270">
    <cfRule type="expression" dxfId="811" priority="2797">
      <formula>OR($D6="(半角英数字：HPなどで公表している正式な表記)",$D6="")</formula>
    </cfRule>
  </conditionalFormatting>
  <conditionalFormatting sqref="D10:G12 D21:G23 D32:G34 D43:G45 D54:G56 D65:G67 D76:G78 D87:G89 D98:G100 D109:G111 D120:G122 D131:G133 D142:G144 D153:G155 D164:G166 D175:G177 D186:G188 D197:G199 D208:G210 D219:G221 D230:G232 D241:G243 D252:G254 D263:G265 D274:G276">
    <cfRule type="containsBlanks" dxfId="810" priority="4662">
      <formula>LEN(TRIM(D10))=0</formula>
    </cfRule>
  </conditionalFormatting>
  <conditionalFormatting sqref="D13:G13 D24:G24 D35:G35 D46:G46 D57:G57 D68:G68 D79:G79 D90:G90 D101:G101 D112:G112 D123:G123 D134:G134 D145:G145 D156:G156 D167:G167 D178:G178 D189:G189 D200:G200 D211:G211 D222:G222 D233:G233 D244:G244 D255:G255 D266:G266 D277:G277">
    <cfRule type="expression" dxfId="809" priority="2244">
      <formula>OR($D13="(半角英数字)",$D13="")</formula>
    </cfRule>
  </conditionalFormatting>
  <conditionalFormatting sqref="F4">
    <cfRule type="cellIs" dxfId="808" priority="465" operator="equal">
      <formula>"登録番号"</formula>
    </cfRule>
  </conditionalFormatting>
  <conditionalFormatting sqref="G4">
    <cfRule type="expression" dxfId="807" priority="376">
      <formula>AND($E4&lt;&gt;"香港・マカオ以外",$G4&lt;&gt;"")</formula>
    </cfRule>
    <cfRule type="expression" dxfId="806" priority="466">
      <formula>AND($E4="香港・マカオ以外",$G4="")</formula>
    </cfRule>
  </conditionalFormatting>
  <conditionalFormatting sqref="E4">
    <cfRule type="containsBlanks" dxfId="805" priority="193">
      <formula>LEN(TRIM(E4))=0</formula>
    </cfRule>
    <cfRule type="expression" dxfId="804" priority="194">
      <formula>AND($D4&lt;&gt;"中国",$E4="※地域を選択")</formula>
    </cfRule>
    <cfRule type="expression" dxfId="803" priority="463">
      <formula>AND($D4="中国",$E4="※地域を選択")</formula>
    </cfRule>
    <cfRule type="expression" dxfId="802" priority="464">
      <formula>AND($D4&lt;&gt;"中国",$E4&lt;&gt;"※地域を選択")</formula>
    </cfRule>
  </conditionalFormatting>
  <conditionalFormatting sqref="D15">
    <cfRule type="expression" dxfId="801" priority="192">
      <formula>OR($D15="※選択してください",$D15="")</formula>
    </cfRule>
  </conditionalFormatting>
  <conditionalFormatting sqref="F15">
    <cfRule type="cellIs" dxfId="800" priority="190" operator="equal">
      <formula>"登録番号"</formula>
    </cfRule>
  </conditionalFormatting>
  <conditionalFormatting sqref="G15">
    <cfRule type="expression" dxfId="799" priority="187">
      <formula>AND($E15&lt;&gt;"香港・マカオ以外",$G15&lt;&gt;"")</formula>
    </cfRule>
    <cfRule type="expression" dxfId="798" priority="191">
      <formula>AND($E15="香港・マカオ以外",$G15="")</formula>
    </cfRule>
  </conditionalFormatting>
  <conditionalFormatting sqref="E15">
    <cfRule type="containsBlanks" dxfId="797" priority="185">
      <formula>LEN(TRIM(E15))=0</formula>
    </cfRule>
    <cfRule type="expression" dxfId="796" priority="186">
      <formula>AND($D15&lt;&gt;"中国",$E15="※地域を選択")</formula>
    </cfRule>
    <cfRule type="expression" dxfId="795" priority="188">
      <formula>AND($D15="中国",$E15="※地域を選択")</formula>
    </cfRule>
    <cfRule type="expression" dxfId="794" priority="189">
      <formula>AND($D15&lt;&gt;"中国",$E15&lt;&gt;"※地域を選択")</formula>
    </cfRule>
  </conditionalFormatting>
  <conditionalFormatting sqref="D26">
    <cfRule type="expression" dxfId="793" priority="184">
      <formula>OR($D26="※選択してください",$D26="")</formula>
    </cfRule>
  </conditionalFormatting>
  <conditionalFormatting sqref="F26">
    <cfRule type="cellIs" dxfId="792" priority="182" operator="equal">
      <formula>"登録番号"</formula>
    </cfRule>
  </conditionalFormatting>
  <conditionalFormatting sqref="G26">
    <cfRule type="expression" dxfId="791" priority="179">
      <formula>AND($E26&lt;&gt;"香港・マカオ以外",$G26&lt;&gt;"")</formula>
    </cfRule>
    <cfRule type="expression" dxfId="790" priority="183">
      <formula>AND($E26="香港・マカオ以外",$G26="")</formula>
    </cfRule>
  </conditionalFormatting>
  <conditionalFormatting sqref="E26">
    <cfRule type="containsBlanks" dxfId="789" priority="177">
      <formula>LEN(TRIM(E26))=0</formula>
    </cfRule>
    <cfRule type="expression" dxfId="788" priority="178">
      <formula>AND($D26&lt;&gt;"中国",$E26="※地域を選択")</formula>
    </cfRule>
    <cfRule type="expression" dxfId="787" priority="180">
      <formula>AND($D26="中国",$E26="※地域を選択")</formula>
    </cfRule>
    <cfRule type="expression" dxfId="786" priority="181">
      <formula>AND($D26&lt;&gt;"中国",$E26&lt;&gt;"※地域を選択")</formula>
    </cfRule>
  </conditionalFormatting>
  <conditionalFormatting sqref="D37">
    <cfRule type="expression" dxfId="785" priority="176">
      <formula>OR($D37="※選択してください",$D37="")</formula>
    </cfRule>
  </conditionalFormatting>
  <conditionalFormatting sqref="F37">
    <cfRule type="cellIs" dxfId="784" priority="174" operator="equal">
      <formula>"登録番号"</formula>
    </cfRule>
  </conditionalFormatting>
  <conditionalFormatting sqref="G37">
    <cfRule type="expression" dxfId="783" priority="171">
      <formula>AND($E37&lt;&gt;"香港・マカオ以外",$G37&lt;&gt;"")</formula>
    </cfRule>
    <cfRule type="expression" dxfId="782" priority="175">
      <formula>AND($E37="香港・マカオ以外",$G37="")</formula>
    </cfRule>
  </conditionalFormatting>
  <conditionalFormatting sqref="E37">
    <cfRule type="containsBlanks" dxfId="781" priority="169">
      <formula>LEN(TRIM(E37))=0</formula>
    </cfRule>
    <cfRule type="expression" dxfId="780" priority="170">
      <formula>AND($D37&lt;&gt;"中国",$E37="※地域を選択")</formula>
    </cfRule>
    <cfRule type="expression" dxfId="779" priority="172">
      <formula>AND($D37="中国",$E37="※地域を選択")</formula>
    </cfRule>
    <cfRule type="expression" dxfId="778" priority="173">
      <formula>AND($D37&lt;&gt;"中国",$E37&lt;&gt;"※地域を選択")</formula>
    </cfRule>
  </conditionalFormatting>
  <conditionalFormatting sqref="D48">
    <cfRule type="expression" dxfId="777" priority="168">
      <formula>OR($D48="※選択してください",$D48="")</formula>
    </cfRule>
  </conditionalFormatting>
  <conditionalFormatting sqref="F48">
    <cfRule type="cellIs" dxfId="776" priority="166" operator="equal">
      <formula>"登録番号"</formula>
    </cfRule>
  </conditionalFormatting>
  <conditionalFormatting sqref="G48">
    <cfRule type="expression" dxfId="775" priority="163">
      <formula>AND($E48&lt;&gt;"香港・マカオ以外",$G48&lt;&gt;"")</formula>
    </cfRule>
    <cfRule type="expression" dxfId="774" priority="167">
      <formula>AND($E48="香港・マカオ以外",$G48="")</formula>
    </cfRule>
  </conditionalFormatting>
  <conditionalFormatting sqref="E48">
    <cfRule type="containsBlanks" dxfId="773" priority="161">
      <formula>LEN(TRIM(E48))=0</formula>
    </cfRule>
    <cfRule type="expression" dxfId="772" priority="162">
      <formula>AND($D48&lt;&gt;"中国",$E48="※地域を選択")</formula>
    </cfRule>
    <cfRule type="expression" dxfId="771" priority="164">
      <formula>AND($D48="中国",$E48="※地域を選択")</formula>
    </cfRule>
    <cfRule type="expression" dxfId="770" priority="165">
      <formula>AND($D48&lt;&gt;"中国",$E48&lt;&gt;"※地域を選択")</formula>
    </cfRule>
  </conditionalFormatting>
  <conditionalFormatting sqref="D59">
    <cfRule type="expression" dxfId="769" priority="160">
      <formula>OR($D59="※選択してください",$D59="")</formula>
    </cfRule>
  </conditionalFormatting>
  <conditionalFormatting sqref="F59">
    <cfRule type="cellIs" dxfId="768" priority="158" operator="equal">
      <formula>"登録番号"</formula>
    </cfRule>
  </conditionalFormatting>
  <conditionalFormatting sqref="G59">
    <cfRule type="expression" dxfId="767" priority="155">
      <formula>AND($E59&lt;&gt;"香港・マカオ以外",$G59&lt;&gt;"")</formula>
    </cfRule>
    <cfRule type="expression" dxfId="766" priority="159">
      <formula>AND($E59="香港・マカオ以外",$G59="")</formula>
    </cfRule>
  </conditionalFormatting>
  <conditionalFormatting sqref="E59">
    <cfRule type="containsBlanks" dxfId="765" priority="153">
      <formula>LEN(TRIM(E59))=0</formula>
    </cfRule>
    <cfRule type="expression" dxfId="764" priority="154">
      <formula>AND($D59&lt;&gt;"中国",$E59="※地域を選択")</formula>
    </cfRule>
    <cfRule type="expression" dxfId="763" priority="156">
      <formula>AND($D59="中国",$E59="※地域を選択")</formula>
    </cfRule>
    <cfRule type="expression" dxfId="762" priority="157">
      <formula>AND($D59&lt;&gt;"中国",$E59&lt;&gt;"※地域を選択")</formula>
    </cfRule>
  </conditionalFormatting>
  <conditionalFormatting sqref="D70">
    <cfRule type="expression" dxfId="761" priority="152">
      <formula>OR($D70="※選択してください",$D70="")</formula>
    </cfRule>
  </conditionalFormatting>
  <conditionalFormatting sqref="F70">
    <cfRule type="cellIs" dxfId="760" priority="150" operator="equal">
      <formula>"登録番号"</formula>
    </cfRule>
  </conditionalFormatting>
  <conditionalFormatting sqref="G70">
    <cfRule type="expression" dxfId="759" priority="147">
      <formula>AND($E70&lt;&gt;"香港・マカオ以外",$G70&lt;&gt;"")</formula>
    </cfRule>
    <cfRule type="expression" dxfId="758" priority="151">
      <formula>AND($E70="香港・マカオ以外",$G70="")</formula>
    </cfRule>
  </conditionalFormatting>
  <conditionalFormatting sqref="E70">
    <cfRule type="containsBlanks" dxfId="757" priority="145">
      <formula>LEN(TRIM(E70))=0</formula>
    </cfRule>
    <cfRule type="expression" dxfId="756" priority="146">
      <formula>AND($D70&lt;&gt;"中国",$E70="※地域を選択")</formula>
    </cfRule>
    <cfRule type="expression" dxfId="755" priority="148">
      <formula>AND($D70="中国",$E70="※地域を選択")</formula>
    </cfRule>
    <cfRule type="expression" dxfId="754" priority="149">
      <formula>AND($D70&lt;&gt;"中国",$E70&lt;&gt;"※地域を選択")</formula>
    </cfRule>
  </conditionalFormatting>
  <conditionalFormatting sqref="D81">
    <cfRule type="expression" dxfId="753" priority="144">
      <formula>OR($D81="※選択してください",$D81="")</formula>
    </cfRule>
  </conditionalFormatting>
  <conditionalFormatting sqref="F81">
    <cfRule type="cellIs" dxfId="752" priority="142" operator="equal">
      <formula>"登録番号"</formula>
    </cfRule>
  </conditionalFormatting>
  <conditionalFormatting sqref="G81">
    <cfRule type="expression" dxfId="751" priority="139">
      <formula>AND($E81&lt;&gt;"香港・マカオ以外",$G81&lt;&gt;"")</formula>
    </cfRule>
    <cfRule type="expression" dxfId="750" priority="143">
      <formula>AND($E81="香港・マカオ以外",$G81="")</formula>
    </cfRule>
  </conditionalFormatting>
  <conditionalFormatting sqref="E81">
    <cfRule type="containsBlanks" dxfId="749" priority="137">
      <formula>LEN(TRIM(E81))=0</formula>
    </cfRule>
    <cfRule type="expression" dxfId="748" priority="138">
      <formula>AND($D81&lt;&gt;"中国",$E81="※地域を選択")</formula>
    </cfRule>
    <cfRule type="expression" dxfId="747" priority="140">
      <formula>AND($D81="中国",$E81="※地域を選択")</formula>
    </cfRule>
    <cfRule type="expression" dxfId="746" priority="141">
      <formula>AND($D81&lt;&gt;"中国",$E81&lt;&gt;"※地域を選択")</formula>
    </cfRule>
  </conditionalFormatting>
  <conditionalFormatting sqref="D92">
    <cfRule type="expression" dxfId="745" priority="136">
      <formula>OR($D92="※選択してください",$D92="")</formula>
    </cfRule>
  </conditionalFormatting>
  <conditionalFormatting sqref="F92">
    <cfRule type="cellIs" dxfId="744" priority="134" operator="equal">
      <formula>"登録番号"</formula>
    </cfRule>
  </conditionalFormatting>
  <conditionalFormatting sqref="G92">
    <cfRule type="expression" dxfId="743" priority="131">
      <formula>AND($E92&lt;&gt;"香港・マカオ以外",$G92&lt;&gt;"")</formula>
    </cfRule>
    <cfRule type="expression" dxfId="742" priority="135">
      <formula>AND($E92="香港・マカオ以外",$G92="")</formula>
    </cfRule>
  </conditionalFormatting>
  <conditionalFormatting sqref="E92">
    <cfRule type="containsBlanks" dxfId="741" priority="129">
      <formula>LEN(TRIM(E92))=0</formula>
    </cfRule>
    <cfRule type="expression" dxfId="740" priority="130">
      <formula>AND($D92&lt;&gt;"中国",$E92="※地域を選択")</formula>
    </cfRule>
    <cfRule type="expression" dxfId="739" priority="132">
      <formula>AND($D92="中国",$E92="※地域を選択")</formula>
    </cfRule>
    <cfRule type="expression" dxfId="738" priority="133">
      <formula>AND($D92&lt;&gt;"中国",$E92&lt;&gt;"※地域を選択")</formula>
    </cfRule>
  </conditionalFormatting>
  <conditionalFormatting sqref="D103">
    <cfRule type="expression" dxfId="737" priority="128">
      <formula>OR($D103="※選択してください",$D103="")</formula>
    </cfRule>
  </conditionalFormatting>
  <conditionalFormatting sqref="F103">
    <cfRule type="cellIs" dxfId="736" priority="126" operator="equal">
      <formula>"登録番号"</formula>
    </cfRule>
  </conditionalFormatting>
  <conditionalFormatting sqref="G103">
    <cfRule type="expression" dxfId="735" priority="123">
      <formula>AND($E103&lt;&gt;"香港・マカオ以外",$G103&lt;&gt;"")</formula>
    </cfRule>
    <cfRule type="expression" dxfId="734" priority="127">
      <formula>AND($E103="香港・マカオ以外",$G103="")</formula>
    </cfRule>
  </conditionalFormatting>
  <conditionalFormatting sqref="E103">
    <cfRule type="containsBlanks" dxfId="733" priority="121">
      <formula>LEN(TRIM(E103))=0</formula>
    </cfRule>
    <cfRule type="expression" dxfId="732" priority="122">
      <formula>AND($D103&lt;&gt;"中国",$E103="※地域を選択")</formula>
    </cfRule>
    <cfRule type="expression" dxfId="731" priority="124">
      <formula>AND($D103="中国",$E103="※地域を選択")</formula>
    </cfRule>
    <cfRule type="expression" dxfId="730" priority="125">
      <formula>AND($D103&lt;&gt;"中国",$E103&lt;&gt;"※地域を選択")</formula>
    </cfRule>
  </conditionalFormatting>
  <conditionalFormatting sqref="D114">
    <cfRule type="expression" dxfId="729" priority="120">
      <formula>OR($D114="※選択してください",$D114="")</formula>
    </cfRule>
  </conditionalFormatting>
  <conditionalFormatting sqref="F114">
    <cfRule type="cellIs" dxfId="728" priority="118" operator="equal">
      <formula>"登録番号"</formula>
    </cfRule>
  </conditionalFormatting>
  <conditionalFormatting sqref="G114">
    <cfRule type="expression" dxfId="727" priority="115">
      <formula>AND($E114&lt;&gt;"香港・マカオ以外",$G114&lt;&gt;"")</formula>
    </cfRule>
    <cfRule type="expression" dxfId="726" priority="119">
      <formula>AND($E114="香港・マカオ以外",$G114="")</formula>
    </cfRule>
  </conditionalFormatting>
  <conditionalFormatting sqref="E114">
    <cfRule type="containsBlanks" dxfId="725" priority="113">
      <formula>LEN(TRIM(E114))=0</formula>
    </cfRule>
    <cfRule type="expression" dxfId="724" priority="114">
      <formula>AND($D114&lt;&gt;"中国",$E114="※地域を選択")</formula>
    </cfRule>
    <cfRule type="expression" dxfId="723" priority="116">
      <formula>AND($D114="中国",$E114="※地域を選択")</formula>
    </cfRule>
    <cfRule type="expression" dxfId="722" priority="117">
      <formula>AND($D114&lt;&gt;"中国",$E114&lt;&gt;"※地域を選択")</formula>
    </cfRule>
  </conditionalFormatting>
  <conditionalFormatting sqref="D125">
    <cfRule type="expression" dxfId="721" priority="112">
      <formula>OR($D125="※選択してください",$D125="")</formula>
    </cfRule>
  </conditionalFormatting>
  <conditionalFormatting sqref="F125">
    <cfRule type="cellIs" dxfId="720" priority="110" operator="equal">
      <formula>"登録番号"</formula>
    </cfRule>
  </conditionalFormatting>
  <conditionalFormatting sqref="G125">
    <cfRule type="expression" dxfId="719" priority="107">
      <formula>AND($E125&lt;&gt;"香港・マカオ以外",$G125&lt;&gt;"")</formula>
    </cfRule>
    <cfRule type="expression" dxfId="718" priority="111">
      <formula>AND($E125="香港・マカオ以外",$G125="")</formula>
    </cfRule>
  </conditionalFormatting>
  <conditionalFormatting sqref="E125">
    <cfRule type="containsBlanks" dxfId="717" priority="105">
      <formula>LEN(TRIM(E125))=0</formula>
    </cfRule>
    <cfRule type="expression" dxfId="716" priority="106">
      <formula>AND($D125&lt;&gt;"中国",$E125="※地域を選択")</formula>
    </cfRule>
    <cfRule type="expression" dxfId="715" priority="108">
      <formula>AND($D125="中国",$E125="※地域を選択")</formula>
    </cfRule>
    <cfRule type="expression" dxfId="714" priority="109">
      <formula>AND($D125&lt;&gt;"中国",$E125&lt;&gt;"※地域を選択")</formula>
    </cfRule>
  </conditionalFormatting>
  <conditionalFormatting sqref="D136">
    <cfRule type="expression" dxfId="713" priority="104">
      <formula>OR($D136="※選択してください",$D136="")</formula>
    </cfRule>
  </conditionalFormatting>
  <conditionalFormatting sqref="F136">
    <cfRule type="cellIs" dxfId="712" priority="102" operator="equal">
      <formula>"登録番号"</formula>
    </cfRule>
  </conditionalFormatting>
  <conditionalFormatting sqref="G136">
    <cfRule type="expression" dxfId="711" priority="99">
      <formula>AND($E136&lt;&gt;"香港・マカオ以外",$G136&lt;&gt;"")</formula>
    </cfRule>
    <cfRule type="expression" dxfId="710" priority="103">
      <formula>AND($E136="香港・マカオ以外",$G136="")</formula>
    </cfRule>
  </conditionalFormatting>
  <conditionalFormatting sqref="E136">
    <cfRule type="containsBlanks" dxfId="709" priority="97">
      <formula>LEN(TRIM(E136))=0</formula>
    </cfRule>
    <cfRule type="expression" dxfId="708" priority="98">
      <formula>AND($D136&lt;&gt;"中国",$E136="※地域を選択")</formula>
    </cfRule>
    <cfRule type="expression" dxfId="707" priority="100">
      <formula>AND($D136="中国",$E136="※地域を選択")</formula>
    </cfRule>
    <cfRule type="expression" dxfId="706" priority="101">
      <formula>AND($D136&lt;&gt;"中国",$E136&lt;&gt;"※地域を選択")</formula>
    </cfRule>
  </conditionalFormatting>
  <conditionalFormatting sqref="D147">
    <cfRule type="expression" dxfId="705" priority="96">
      <formula>OR($D147="※選択してください",$D147="")</formula>
    </cfRule>
  </conditionalFormatting>
  <conditionalFormatting sqref="F147">
    <cfRule type="cellIs" dxfId="704" priority="94" operator="equal">
      <formula>"登録番号"</formula>
    </cfRule>
  </conditionalFormatting>
  <conditionalFormatting sqref="G147">
    <cfRule type="expression" dxfId="703" priority="91">
      <formula>AND($E147&lt;&gt;"香港・マカオ以外",$G147&lt;&gt;"")</formula>
    </cfRule>
    <cfRule type="expression" dxfId="702" priority="95">
      <formula>AND($E147="香港・マカオ以外",$G147="")</formula>
    </cfRule>
  </conditionalFormatting>
  <conditionalFormatting sqref="E147">
    <cfRule type="containsBlanks" dxfId="701" priority="89">
      <formula>LEN(TRIM(E147))=0</formula>
    </cfRule>
    <cfRule type="expression" dxfId="700" priority="90">
      <formula>AND($D147&lt;&gt;"中国",$E147="※地域を選択")</formula>
    </cfRule>
    <cfRule type="expression" dxfId="699" priority="92">
      <formula>AND($D147="中国",$E147="※地域を選択")</formula>
    </cfRule>
    <cfRule type="expression" dxfId="698" priority="93">
      <formula>AND($D147&lt;&gt;"中国",$E147&lt;&gt;"※地域を選択")</formula>
    </cfRule>
  </conditionalFormatting>
  <conditionalFormatting sqref="D158">
    <cfRule type="expression" dxfId="697" priority="88">
      <formula>OR($D158="※選択してください",$D158="")</formula>
    </cfRule>
  </conditionalFormatting>
  <conditionalFormatting sqref="F158">
    <cfRule type="cellIs" dxfId="696" priority="86" operator="equal">
      <formula>"登録番号"</formula>
    </cfRule>
  </conditionalFormatting>
  <conditionalFormatting sqref="G158">
    <cfRule type="expression" dxfId="695" priority="83">
      <formula>AND($E158&lt;&gt;"香港・マカオ以外",$G158&lt;&gt;"")</formula>
    </cfRule>
    <cfRule type="expression" dxfId="694" priority="87">
      <formula>AND($E158="香港・マカオ以外",$G158="")</formula>
    </cfRule>
  </conditionalFormatting>
  <conditionalFormatting sqref="E158">
    <cfRule type="containsBlanks" dxfId="693" priority="81">
      <formula>LEN(TRIM(E158))=0</formula>
    </cfRule>
    <cfRule type="expression" dxfId="692" priority="82">
      <formula>AND($D158&lt;&gt;"中国",$E158="※地域を選択")</formula>
    </cfRule>
    <cfRule type="expression" dxfId="691" priority="84">
      <formula>AND($D158="中国",$E158="※地域を選択")</formula>
    </cfRule>
    <cfRule type="expression" dxfId="690" priority="85">
      <formula>AND($D158&lt;&gt;"中国",$E158&lt;&gt;"※地域を選択")</formula>
    </cfRule>
  </conditionalFormatting>
  <conditionalFormatting sqref="D169">
    <cfRule type="expression" dxfId="689" priority="80">
      <formula>OR($D169="※選択してください",$D169="")</formula>
    </cfRule>
  </conditionalFormatting>
  <conditionalFormatting sqref="F169">
    <cfRule type="cellIs" dxfId="688" priority="78" operator="equal">
      <formula>"登録番号"</formula>
    </cfRule>
  </conditionalFormatting>
  <conditionalFormatting sqref="G169">
    <cfRule type="expression" dxfId="687" priority="75">
      <formula>AND($E169&lt;&gt;"香港・マカオ以外",$G169&lt;&gt;"")</formula>
    </cfRule>
    <cfRule type="expression" dxfId="686" priority="79">
      <formula>AND($E169="香港・マカオ以外",$G169="")</formula>
    </cfRule>
  </conditionalFormatting>
  <conditionalFormatting sqref="E169">
    <cfRule type="containsBlanks" dxfId="685" priority="73">
      <formula>LEN(TRIM(E169))=0</formula>
    </cfRule>
    <cfRule type="expression" dxfId="684" priority="74">
      <formula>AND($D169&lt;&gt;"中国",$E169="※地域を選択")</formula>
    </cfRule>
    <cfRule type="expression" dxfId="683" priority="76">
      <formula>AND($D169="中国",$E169="※地域を選択")</formula>
    </cfRule>
    <cfRule type="expression" dxfId="682" priority="77">
      <formula>AND($D169&lt;&gt;"中国",$E169&lt;&gt;"※地域を選択")</formula>
    </cfRule>
  </conditionalFormatting>
  <conditionalFormatting sqref="D180">
    <cfRule type="expression" dxfId="681" priority="72">
      <formula>OR($D180="※選択してください",$D180="")</formula>
    </cfRule>
  </conditionalFormatting>
  <conditionalFormatting sqref="F180">
    <cfRule type="cellIs" dxfId="680" priority="70" operator="equal">
      <formula>"登録番号"</formula>
    </cfRule>
  </conditionalFormatting>
  <conditionalFormatting sqref="G180">
    <cfRule type="expression" dxfId="679" priority="67">
      <formula>AND($E180&lt;&gt;"香港・マカオ以外",$G180&lt;&gt;"")</formula>
    </cfRule>
    <cfRule type="expression" dxfId="678" priority="71">
      <formula>AND($E180="香港・マカオ以外",$G180="")</formula>
    </cfRule>
  </conditionalFormatting>
  <conditionalFormatting sqref="E180">
    <cfRule type="containsBlanks" dxfId="677" priority="65">
      <formula>LEN(TRIM(E180))=0</formula>
    </cfRule>
    <cfRule type="expression" dxfId="676" priority="66">
      <formula>AND($D180&lt;&gt;"中国",$E180="※地域を選択")</formula>
    </cfRule>
    <cfRule type="expression" dxfId="675" priority="68">
      <formula>AND($D180="中国",$E180="※地域を選択")</formula>
    </cfRule>
    <cfRule type="expression" dxfId="674" priority="69">
      <formula>AND($D180&lt;&gt;"中国",$E180&lt;&gt;"※地域を選択")</formula>
    </cfRule>
  </conditionalFormatting>
  <conditionalFormatting sqref="D191">
    <cfRule type="expression" dxfId="673" priority="64">
      <formula>OR($D191="※選択してください",$D191="")</formula>
    </cfRule>
  </conditionalFormatting>
  <conditionalFormatting sqref="F191">
    <cfRule type="cellIs" dxfId="672" priority="62" operator="equal">
      <formula>"登録番号"</formula>
    </cfRule>
  </conditionalFormatting>
  <conditionalFormatting sqref="G191">
    <cfRule type="expression" dxfId="671" priority="59">
      <formula>AND($E191&lt;&gt;"香港・マカオ以外",$G191&lt;&gt;"")</formula>
    </cfRule>
    <cfRule type="expression" dxfId="670" priority="63">
      <formula>AND($E191="香港・マカオ以外",$G191="")</formula>
    </cfRule>
  </conditionalFormatting>
  <conditionalFormatting sqref="E191">
    <cfRule type="containsBlanks" dxfId="669" priority="57">
      <formula>LEN(TRIM(E191))=0</formula>
    </cfRule>
    <cfRule type="expression" dxfId="668" priority="58">
      <formula>AND($D191&lt;&gt;"中国",$E191="※地域を選択")</formula>
    </cfRule>
    <cfRule type="expression" dxfId="667" priority="60">
      <formula>AND($D191="中国",$E191="※地域を選択")</formula>
    </cfRule>
    <cfRule type="expression" dxfId="666" priority="61">
      <formula>AND($D191&lt;&gt;"中国",$E191&lt;&gt;"※地域を選択")</formula>
    </cfRule>
  </conditionalFormatting>
  <conditionalFormatting sqref="D202">
    <cfRule type="expression" dxfId="665" priority="56">
      <formula>OR($D202="※選択してください",$D202="")</formula>
    </cfRule>
  </conditionalFormatting>
  <conditionalFormatting sqref="F202">
    <cfRule type="cellIs" dxfId="664" priority="54" operator="equal">
      <formula>"登録番号"</formula>
    </cfRule>
  </conditionalFormatting>
  <conditionalFormatting sqref="G202">
    <cfRule type="expression" dxfId="663" priority="51">
      <formula>AND($E202&lt;&gt;"香港・マカオ以外",$G202&lt;&gt;"")</formula>
    </cfRule>
    <cfRule type="expression" dxfId="662" priority="55">
      <formula>AND($E202="香港・マカオ以外",$G202="")</formula>
    </cfRule>
  </conditionalFormatting>
  <conditionalFormatting sqref="E202">
    <cfRule type="containsBlanks" dxfId="661" priority="49">
      <formula>LEN(TRIM(E202))=0</formula>
    </cfRule>
    <cfRule type="expression" dxfId="660" priority="50">
      <formula>AND($D202&lt;&gt;"中国",$E202="※地域を選択")</formula>
    </cfRule>
    <cfRule type="expression" dxfId="659" priority="52">
      <formula>AND($D202="中国",$E202="※地域を選択")</formula>
    </cfRule>
    <cfRule type="expression" dxfId="658" priority="53">
      <formula>AND($D202&lt;&gt;"中国",$E202&lt;&gt;"※地域を選択")</formula>
    </cfRule>
  </conditionalFormatting>
  <conditionalFormatting sqref="D213">
    <cfRule type="expression" dxfId="657" priority="48">
      <formula>OR($D213="※選択してください",$D213="")</formula>
    </cfRule>
  </conditionalFormatting>
  <conditionalFormatting sqref="F213">
    <cfRule type="cellIs" dxfId="656" priority="46" operator="equal">
      <formula>"登録番号"</formula>
    </cfRule>
  </conditionalFormatting>
  <conditionalFormatting sqref="G213">
    <cfRule type="expression" dxfId="655" priority="43">
      <formula>AND($E213&lt;&gt;"香港・マカオ以外",$G213&lt;&gt;"")</formula>
    </cfRule>
    <cfRule type="expression" dxfId="654" priority="47">
      <formula>AND($E213="香港・マカオ以外",$G213="")</formula>
    </cfRule>
  </conditionalFormatting>
  <conditionalFormatting sqref="E213">
    <cfRule type="containsBlanks" dxfId="653" priority="41">
      <formula>LEN(TRIM(E213))=0</formula>
    </cfRule>
    <cfRule type="expression" dxfId="652" priority="42">
      <formula>AND($D213&lt;&gt;"中国",$E213="※地域を選択")</formula>
    </cfRule>
    <cfRule type="expression" dxfId="651" priority="44">
      <formula>AND($D213="中国",$E213="※地域を選択")</formula>
    </cfRule>
    <cfRule type="expression" dxfId="650" priority="45">
      <formula>AND($D213&lt;&gt;"中国",$E213&lt;&gt;"※地域を選択")</formula>
    </cfRule>
  </conditionalFormatting>
  <conditionalFormatting sqref="D224">
    <cfRule type="expression" dxfId="649" priority="40">
      <formula>OR($D224="※選択してください",$D224="")</formula>
    </cfRule>
  </conditionalFormatting>
  <conditionalFormatting sqref="F224">
    <cfRule type="cellIs" dxfId="648" priority="38" operator="equal">
      <formula>"登録番号"</formula>
    </cfRule>
  </conditionalFormatting>
  <conditionalFormatting sqref="G224">
    <cfRule type="expression" dxfId="647" priority="35">
      <formula>AND($E224&lt;&gt;"香港・マカオ以外",$G224&lt;&gt;"")</formula>
    </cfRule>
    <cfRule type="expression" dxfId="646" priority="39">
      <formula>AND($E224="香港・マカオ以外",$G224="")</formula>
    </cfRule>
  </conditionalFormatting>
  <conditionalFormatting sqref="E224">
    <cfRule type="containsBlanks" dxfId="645" priority="33">
      <formula>LEN(TRIM(E224))=0</formula>
    </cfRule>
    <cfRule type="expression" dxfId="644" priority="34">
      <formula>AND($D224&lt;&gt;"中国",$E224="※地域を選択")</formula>
    </cfRule>
    <cfRule type="expression" dxfId="643" priority="36">
      <formula>AND($D224="中国",$E224="※地域を選択")</formula>
    </cfRule>
    <cfRule type="expression" dxfId="642" priority="37">
      <formula>AND($D224&lt;&gt;"中国",$E224&lt;&gt;"※地域を選択")</formula>
    </cfRule>
  </conditionalFormatting>
  <conditionalFormatting sqref="D235">
    <cfRule type="expression" dxfId="641" priority="32">
      <formula>OR($D235="※選択してください",$D235="")</formula>
    </cfRule>
  </conditionalFormatting>
  <conditionalFormatting sqref="F235">
    <cfRule type="cellIs" dxfId="640" priority="30" operator="equal">
      <formula>"登録番号"</formula>
    </cfRule>
  </conditionalFormatting>
  <conditionalFormatting sqref="G235">
    <cfRule type="expression" dxfId="639" priority="27">
      <formula>AND($E235&lt;&gt;"香港・マカオ以外",$G235&lt;&gt;"")</formula>
    </cfRule>
    <cfRule type="expression" dxfId="638" priority="31">
      <formula>AND($E235="香港・マカオ以外",$G235="")</formula>
    </cfRule>
  </conditionalFormatting>
  <conditionalFormatting sqref="E235">
    <cfRule type="containsBlanks" dxfId="637" priority="25">
      <formula>LEN(TRIM(E235))=0</formula>
    </cfRule>
    <cfRule type="expression" dxfId="636" priority="26">
      <formula>AND($D235&lt;&gt;"中国",$E235="※地域を選択")</formula>
    </cfRule>
    <cfRule type="expression" dxfId="635" priority="28">
      <formula>AND($D235="中国",$E235="※地域を選択")</formula>
    </cfRule>
    <cfRule type="expression" dxfId="634" priority="29">
      <formula>AND($D235&lt;&gt;"中国",$E235&lt;&gt;"※地域を選択")</formula>
    </cfRule>
  </conditionalFormatting>
  <conditionalFormatting sqref="D246">
    <cfRule type="expression" dxfId="633" priority="24">
      <formula>OR($D246="※選択してください",$D246="")</formula>
    </cfRule>
  </conditionalFormatting>
  <conditionalFormatting sqref="F246">
    <cfRule type="cellIs" dxfId="632" priority="22" operator="equal">
      <formula>"登録番号"</formula>
    </cfRule>
  </conditionalFormatting>
  <conditionalFormatting sqref="G246">
    <cfRule type="expression" dxfId="631" priority="19">
      <formula>AND($E246&lt;&gt;"香港・マカオ以外",$G246&lt;&gt;"")</formula>
    </cfRule>
    <cfRule type="expression" dxfId="630" priority="23">
      <formula>AND($E246="香港・マカオ以外",$G246="")</formula>
    </cfRule>
  </conditionalFormatting>
  <conditionalFormatting sqref="E246">
    <cfRule type="containsBlanks" dxfId="629" priority="17">
      <formula>LEN(TRIM(E246))=0</formula>
    </cfRule>
    <cfRule type="expression" dxfId="628" priority="18">
      <formula>AND($D246&lt;&gt;"中国",$E246="※地域を選択")</formula>
    </cfRule>
    <cfRule type="expression" dxfId="627" priority="20">
      <formula>AND($D246="中国",$E246="※地域を選択")</formula>
    </cfRule>
    <cfRule type="expression" dxfId="626" priority="21">
      <formula>AND($D246&lt;&gt;"中国",$E246&lt;&gt;"※地域を選択")</formula>
    </cfRule>
  </conditionalFormatting>
  <conditionalFormatting sqref="D257">
    <cfRule type="expression" dxfId="625" priority="16">
      <formula>OR($D257="※選択してください",$D257="")</formula>
    </cfRule>
  </conditionalFormatting>
  <conditionalFormatting sqref="F257">
    <cfRule type="cellIs" dxfId="624" priority="14" operator="equal">
      <formula>"登録番号"</formula>
    </cfRule>
  </conditionalFormatting>
  <conditionalFormatting sqref="G257">
    <cfRule type="expression" dxfId="623" priority="11">
      <formula>AND($E257&lt;&gt;"香港・マカオ以外",$G257&lt;&gt;"")</formula>
    </cfRule>
    <cfRule type="expression" dxfId="622" priority="15">
      <formula>AND($E257="香港・マカオ以外",$G257="")</formula>
    </cfRule>
  </conditionalFormatting>
  <conditionalFormatting sqref="E257">
    <cfRule type="containsBlanks" dxfId="621" priority="9">
      <formula>LEN(TRIM(E257))=0</formula>
    </cfRule>
    <cfRule type="expression" dxfId="620" priority="10">
      <formula>AND($D257&lt;&gt;"中国",$E257="※地域を選択")</formula>
    </cfRule>
    <cfRule type="expression" dxfId="619" priority="12">
      <formula>AND($D257="中国",$E257="※地域を選択")</formula>
    </cfRule>
    <cfRule type="expression" dxfId="618" priority="13">
      <formula>AND($D257&lt;&gt;"中国",$E257&lt;&gt;"※地域を選択")</formula>
    </cfRule>
  </conditionalFormatting>
  <conditionalFormatting sqref="D268">
    <cfRule type="expression" dxfId="617" priority="8">
      <formula>OR($D268="※選択してください",$D268="")</formula>
    </cfRule>
  </conditionalFormatting>
  <conditionalFormatting sqref="F268">
    <cfRule type="cellIs" dxfId="616" priority="6" operator="equal">
      <formula>"登録番号"</formula>
    </cfRule>
  </conditionalFormatting>
  <conditionalFormatting sqref="G268">
    <cfRule type="expression" dxfId="615" priority="3">
      <formula>AND($E268&lt;&gt;"香港・マカオ以外",$G268&lt;&gt;"")</formula>
    </cfRule>
    <cfRule type="expression" dxfId="614" priority="7">
      <formula>AND($E268="香港・マカオ以外",$G268="")</formula>
    </cfRule>
  </conditionalFormatting>
  <conditionalFormatting sqref="E268">
    <cfRule type="containsBlanks" dxfId="613" priority="1">
      <formula>LEN(TRIM(E268))=0</formula>
    </cfRule>
    <cfRule type="expression" dxfId="612" priority="2">
      <formula>AND($D268&lt;&gt;"中国",$E268="※地域を選択")</formula>
    </cfRule>
    <cfRule type="expression" dxfId="611" priority="4">
      <formula>AND($D268="中国",$E268="※地域を選択")</formula>
    </cfRule>
    <cfRule type="expression" dxfId="610" priority="5">
      <formula>AND($D268&lt;&gt;"中国",$E268&lt;&gt;"※地域を選択")</formula>
    </cfRule>
  </conditionalFormatting>
  <dataValidations count="5">
    <dataValidation type="list" allowBlank="1" showInputMessage="1" showErrorMessage="1" sqref="D213 D224 D202 D4 D235 D246 D257 D15 D26 D37 D48 D59 D70 D81 D92 D103 D114 D125 D136 D147 D158 D169 D180 D191 D268" xr:uid="{05BA44BD-2D53-48FE-AEAB-2314E1928224}">
      <formula1>国・地域リスト</formula1>
    </dataValidation>
    <dataValidation imeMode="off" allowBlank="1" showInputMessage="1" showErrorMessage="1" sqref="D272:G272 D277:G277 D270:G270 D261:G261 D266:G266 D259:G259 D250:G250 D255:G255 D248:G248 D239:G239 D244:G244 D237:G237 D228:G228 D233:G233 D226:G226 D217:G217 D222:G222 D215:G215 D206:G206 D211:G211 D204:G204 D195:G195 D200:G200 D193:G193 D184:G184 D189:G189 D182:G182 D173:G173 D178:G178 D171:G171 D162:G162 D167:G167 D160:G160 D151:G151 D156:G156 D149:G149 D140:G140 D145:G145 D138:G138 D129:G129 D134:G134 D127:G127 D118:G118 D123:G123 D116:G116 D107:G107 D112:G112 D105:G105 D96:G96 D101:G101 D94:G94 D85:G85 D90:G90 D83:G83 D74:G74 D79:G79 D72:G72 D63:G63 D68:G68 D61:G61 D52:G52 D57:G57 D50:G50 D41:G41 D46:G46 D39:G39 D30:G30 D35:G35 D28:G28 D19:G19 D24:G24 D17:G17 D8:G8 D13:G13 D6:G6" xr:uid="{5CCD9164-A40A-43C1-A143-F02D53318775}"/>
    <dataValidation imeMode="on" allowBlank="1" showInputMessage="1" showErrorMessage="1" sqref="D273:G273 D271:G271 D269:G269 D262:G262 D260:G260 D258:G258 D251:G251 D249:G249 D247:G247 D240:G240 D238:G238 D236:G236 D229:G229 D227:G227 D225:G225 D218:G218 D216:G216 D214:G214 D207:G207 D205:G205 D203:G203 D196:G196 D194:G194 D192:G192 D185:G185 D183:G183 D181:G181 D174:G174 D172:G172 D170:G170 D163:G163 D161:G161 D159:G159 D152:G152 D150:G150 D148:G148 D141:G141 D139:G139 D137:G137 D130:G130 D128:G128 D126:G126 D119:G119 D117:G117 D115:G115 D108:G108 D106:G106 D104:G104 D97:G97 D95:G95 D93:G93 D86:G86 D84:G84 D82:G82 D75:G75 D73:G73 D71:G71 D64:G64 D62:G62 D60:G60 D53:G53 D51:G51 D49:G49 D42:G42 D40:G40 D38:G38 D31:G31 D29:G29 D27:G27 D20:G20 D18:G18 D16:G16 D9:G9 D7:G7 D5:G5" xr:uid="{3BD25EFE-DB49-4878-8320-DE976AFC7C9C}"/>
    <dataValidation type="list" allowBlank="1" showInputMessage="1" showErrorMessage="1" sqref="E4 E70 E257 E15 E26 E37 E48 E59 E81 E92 E103 E114 E125 E136 E147 E158 E169 E180 E191 E202 E213 E224 E235 E246 E268" xr:uid="{F6347487-C906-4117-8B05-7EFC5E510CD7}">
      <formula1>"※地域を選択,香港・マカオ,香港・マカオ以外"</formula1>
    </dataValidation>
    <dataValidation imeMode="halfAlpha" allowBlank="1" showInputMessage="1" showErrorMessage="1" sqref="G4 G70 G257 G15 G26 G37 G48 G59 G81 G92 G103 G114 G125 G136 G147 G158 G169 G180 G191 G202 G213 G224 G235 G246 G268" xr:uid="{1225C3F5-F8A2-4C1B-B90F-4F065BF26D5A}"/>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&amp;C&amp;9&amp;F</oddHeader>
    <oddFooter>&amp;C&amp;10&amp;P/&amp;N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3388-3770-49C0-9273-AD908BE6686C}">
  <sheetPr codeName="Sheet3">
    <pageSetUpPr fitToPage="1"/>
  </sheetPr>
  <dimension ref="A1:L51"/>
  <sheetViews>
    <sheetView showGridLines="0" showZeros="0" zoomScaleNormal="100" zoomScaleSheetLayoutView="101" workbookViewId="0"/>
  </sheetViews>
  <sheetFormatPr defaultRowHeight="15" x14ac:dyDescent="0.35"/>
  <cols>
    <col min="1" max="1" width="2.78515625" customWidth="1"/>
    <col min="2" max="2" width="10.78515625" customWidth="1"/>
    <col min="3" max="3" width="17.78515625" customWidth="1"/>
    <col min="4" max="4" width="7.78515625" customWidth="1"/>
    <col min="5" max="12" width="6.35546875" customWidth="1"/>
  </cols>
  <sheetData>
    <row r="1" spans="1:12" ht="15.75" customHeight="1" x14ac:dyDescent="0.35">
      <c r="A1" s="66"/>
      <c r="L1" s="52" t="str">
        <f>'1)受入れ機関概要'!G1</f>
        <v>Ver.2203</v>
      </c>
    </row>
    <row r="2" spans="1:12" ht="18" customHeight="1" x14ac:dyDescent="0.35">
      <c r="A2" s="474" t="s">
        <v>24</v>
      </c>
      <c r="B2" s="475"/>
      <c r="C2" s="475"/>
      <c r="D2" s="475"/>
      <c r="E2" s="475"/>
      <c r="F2" s="475"/>
      <c r="G2" s="475"/>
      <c r="H2" s="475"/>
      <c r="I2" s="475"/>
      <c r="J2" s="475"/>
      <c r="K2" s="475"/>
      <c r="L2" s="476"/>
    </row>
    <row r="3" spans="1:12" ht="16.5" customHeight="1" x14ac:dyDescent="0.35">
      <c r="A3" s="591" t="s">
        <v>329</v>
      </c>
      <c r="B3" s="592"/>
      <c r="C3" s="592"/>
      <c r="D3" s="592"/>
      <c r="E3" s="592"/>
      <c r="F3" s="592"/>
      <c r="G3" s="592"/>
      <c r="H3" s="592"/>
      <c r="I3" s="592"/>
      <c r="J3" s="592"/>
      <c r="K3" s="592"/>
      <c r="L3" s="593"/>
    </row>
    <row r="4" spans="1:12" ht="15" customHeight="1" thickBot="1" x14ac:dyDescent="0.4">
      <c r="A4" s="110"/>
      <c r="B4" s="111" t="s">
        <v>104</v>
      </c>
      <c r="C4" s="607" t="s">
        <v>92</v>
      </c>
      <c r="D4" s="608"/>
      <c r="E4" s="233" t="s">
        <v>12</v>
      </c>
      <c r="F4" s="234" t="s">
        <v>13</v>
      </c>
      <c r="G4" s="234" t="s">
        <v>14</v>
      </c>
      <c r="H4" s="234" t="s">
        <v>15</v>
      </c>
      <c r="I4" s="234" t="s">
        <v>16</v>
      </c>
      <c r="J4" s="234" t="s">
        <v>17</v>
      </c>
      <c r="K4" s="235" t="s">
        <v>18</v>
      </c>
      <c r="L4" s="71" t="s">
        <v>19</v>
      </c>
    </row>
    <row r="5" spans="1:12" ht="13.5" customHeight="1" thickTop="1" x14ac:dyDescent="0.35">
      <c r="A5" s="107" t="str">
        <f>IF(B5="","",'2)送出し機関概要'!B3)</f>
        <v/>
      </c>
      <c r="B5" s="112" t="str">
        <f>IF(OR('2)送出し機関概要'!D4="※選択してください",'2)送出し機関概要'!D4=""),"",'2)送出し機関概要'!D4)</f>
        <v/>
      </c>
      <c r="C5" s="609" t="str">
        <f>IF(OR('2)送出し機関概要'!D5="(日本語)",'2)送出し機関概要'!D5=""),"",'2)送出し機関概要'!D5)</f>
        <v/>
      </c>
      <c r="D5" s="610"/>
      <c r="E5" s="77"/>
      <c r="F5" s="41"/>
      <c r="G5" s="41"/>
      <c r="H5" s="41"/>
      <c r="I5" s="41"/>
      <c r="J5" s="41"/>
      <c r="K5" s="72"/>
      <c r="L5" s="70">
        <f t="shared" ref="L5:L29" si="0">SUM(E5:K5)</f>
        <v>0</v>
      </c>
    </row>
    <row r="6" spans="1:12" ht="13.5" customHeight="1" x14ac:dyDescent="0.35">
      <c r="A6" s="165" t="str">
        <f>IF(B6="","",'2)送出し機関概要'!B14)</f>
        <v/>
      </c>
      <c r="B6" s="394" t="str">
        <f>IF(OR('2)送出し機関概要'!D15="※選択してください",'2)送出し機関概要'!D15=""),"",'2)送出し機関概要'!D15)</f>
        <v/>
      </c>
      <c r="C6" s="603" t="str">
        <f>IF(OR('2)送出し機関概要'!D16="(日本語)",'2)送出し機関概要'!D16=""),"",'2)送出し機関概要'!D16)</f>
        <v/>
      </c>
      <c r="D6" s="604"/>
      <c r="E6" s="166"/>
      <c r="F6" s="167"/>
      <c r="G6" s="167"/>
      <c r="H6" s="167"/>
      <c r="I6" s="167"/>
      <c r="J6" s="167"/>
      <c r="K6" s="168"/>
      <c r="L6" s="169">
        <f t="shared" si="0"/>
        <v>0</v>
      </c>
    </row>
    <row r="7" spans="1:12" ht="13.5" customHeight="1" x14ac:dyDescent="0.35">
      <c r="A7" s="108" t="str">
        <f>IF(B7="","",'2)送出し機関概要'!B25)</f>
        <v/>
      </c>
      <c r="B7" s="112" t="str">
        <f>IF(OR('2)送出し機関概要'!D26="※選択してください",'2)送出し機関概要'!D26=""),"",'2)送出し機関概要'!D26)</f>
        <v/>
      </c>
      <c r="C7" s="605" t="str">
        <f>IF(OR('2)送出し機関概要'!D27="(日本語)",'2)送出し機関概要'!D27=""),"",'2)送出し機関概要'!D27)</f>
        <v/>
      </c>
      <c r="D7" s="606"/>
      <c r="E7" s="77"/>
      <c r="F7" s="41"/>
      <c r="G7" s="41"/>
      <c r="H7" s="41"/>
      <c r="I7" s="41"/>
      <c r="J7" s="41"/>
      <c r="K7" s="72"/>
      <c r="L7" s="70">
        <f t="shared" si="0"/>
        <v>0</v>
      </c>
    </row>
    <row r="8" spans="1:12" ht="13.5" customHeight="1" x14ac:dyDescent="0.35">
      <c r="A8" s="165" t="str">
        <f>IF(B8="","",'2)送出し機関概要'!B36)</f>
        <v/>
      </c>
      <c r="B8" s="394" t="str">
        <f>IF(OR('2)送出し機関概要'!D37="※選択してください",'2)送出し機関概要'!D37=""),"",'2)送出し機関概要'!D37)</f>
        <v/>
      </c>
      <c r="C8" s="603" t="str">
        <f>IF(OR('2)送出し機関概要'!D38="(日本語)",'2)送出し機関概要'!D38=""),"",'2)送出し機関概要'!D38)</f>
        <v/>
      </c>
      <c r="D8" s="604"/>
      <c r="E8" s="166"/>
      <c r="F8" s="167"/>
      <c r="G8" s="167"/>
      <c r="H8" s="167"/>
      <c r="I8" s="167"/>
      <c r="J8" s="167"/>
      <c r="K8" s="168"/>
      <c r="L8" s="169">
        <f t="shared" si="0"/>
        <v>0</v>
      </c>
    </row>
    <row r="9" spans="1:12" ht="13.5" customHeight="1" x14ac:dyDescent="0.35">
      <c r="A9" s="108" t="str">
        <f>IF(B9="","",'2)送出し機関概要'!B47)</f>
        <v/>
      </c>
      <c r="B9" s="112" t="str">
        <f>IF(OR('2)送出し機関概要'!D48="※選択してください",'2)送出し機関概要'!D48=""),"",'2)送出し機関概要'!D48)</f>
        <v/>
      </c>
      <c r="C9" s="605" t="str">
        <f>IF(OR('2)送出し機関概要'!D49="(日本語)",'2)送出し機関概要'!D49=""),"",'2)送出し機関概要'!D49)</f>
        <v/>
      </c>
      <c r="D9" s="606"/>
      <c r="E9" s="77"/>
      <c r="F9" s="41"/>
      <c r="G9" s="41"/>
      <c r="H9" s="41"/>
      <c r="I9" s="41"/>
      <c r="J9" s="41"/>
      <c r="K9" s="72"/>
      <c r="L9" s="70">
        <f t="shared" si="0"/>
        <v>0</v>
      </c>
    </row>
    <row r="10" spans="1:12" ht="13.5" customHeight="1" x14ac:dyDescent="0.35">
      <c r="A10" s="165" t="str">
        <f>IF(B10="","",'2)送出し機関概要'!B58)</f>
        <v/>
      </c>
      <c r="B10" s="394" t="str">
        <f>IF(OR('2)送出し機関概要'!D59="※選択してください",'2)送出し機関概要'!D59=""),"",'2)送出し機関概要'!D59)</f>
        <v/>
      </c>
      <c r="C10" s="603" t="str">
        <f>IF(OR('2)送出し機関概要'!D60="(日本語)",'2)送出し機関概要'!D60=""),"",'2)送出し機関概要'!D60)</f>
        <v/>
      </c>
      <c r="D10" s="604"/>
      <c r="E10" s="166"/>
      <c r="F10" s="167"/>
      <c r="G10" s="167"/>
      <c r="H10" s="167"/>
      <c r="I10" s="167"/>
      <c r="J10" s="167"/>
      <c r="K10" s="168"/>
      <c r="L10" s="169">
        <f t="shared" si="0"/>
        <v>0</v>
      </c>
    </row>
    <row r="11" spans="1:12" ht="13.5" customHeight="1" x14ac:dyDescent="0.35">
      <c r="A11" s="108" t="str">
        <f>IF(B11="","",'2)送出し機関概要'!B69)</f>
        <v/>
      </c>
      <c r="B11" s="112" t="str">
        <f>IF(OR('2)送出し機関概要'!D70="※選択してください",'2)送出し機関概要'!D70=""),"",'2)送出し機関概要'!D70)</f>
        <v/>
      </c>
      <c r="C11" s="605" t="str">
        <f>IF(OR('2)送出し機関概要'!D71="(日本語)",'2)送出し機関概要'!D71=""),"",'2)送出し機関概要'!D71)</f>
        <v/>
      </c>
      <c r="D11" s="606"/>
      <c r="E11" s="77"/>
      <c r="F11" s="41"/>
      <c r="G11" s="41"/>
      <c r="H11" s="41"/>
      <c r="I11" s="41"/>
      <c r="J11" s="41"/>
      <c r="K11" s="72"/>
      <c r="L11" s="70">
        <f t="shared" si="0"/>
        <v>0</v>
      </c>
    </row>
    <row r="12" spans="1:12" ht="13.5" customHeight="1" x14ac:dyDescent="0.35">
      <c r="A12" s="165" t="str">
        <f>IF(B12="","",'2)送出し機関概要'!B80)</f>
        <v/>
      </c>
      <c r="B12" s="394" t="str">
        <f>IF(OR('2)送出し機関概要'!D81="※選択してください",'2)送出し機関概要'!D81=""),"",'2)送出し機関概要'!D81)</f>
        <v/>
      </c>
      <c r="C12" s="603" t="str">
        <f>IF(OR('2)送出し機関概要'!D82="(日本語)",'2)送出し機関概要'!D82=""),"",'2)送出し機関概要'!D82)</f>
        <v/>
      </c>
      <c r="D12" s="604"/>
      <c r="E12" s="166"/>
      <c r="F12" s="167"/>
      <c r="G12" s="167"/>
      <c r="H12" s="167"/>
      <c r="I12" s="167"/>
      <c r="J12" s="167"/>
      <c r="K12" s="168"/>
      <c r="L12" s="169">
        <f t="shared" si="0"/>
        <v>0</v>
      </c>
    </row>
    <row r="13" spans="1:12" ht="13.5" customHeight="1" x14ac:dyDescent="0.35">
      <c r="A13" s="108" t="str">
        <f>IF(B13="","",'2)送出し機関概要'!B91)</f>
        <v/>
      </c>
      <c r="B13" s="112" t="str">
        <f>IF(OR('2)送出し機関概要'!D92="※選択してください",'2)送出し機関概要'!D92=""),"",'2)送出し機関概要'!D92)</f>
        <v/>
      </c>
      <c r="C13" s="605" t="str">
        <f>IF(OR('2)送出し機関概要'!D93="(日本語)",'2)送出し機関概要'!D93=""),"",'2)送出し機関概要'!D93)</f>
        <v/>
      </c>
      <c r="D13" s="606"/>
      <c r="E13" s="77"/>
      <c r="F13" s="41"/>
      <c r="G13" s="41"/>
      <c r="H13" s="41"/>
      <c r="I13" s="41"/>
      <c r="J13" s="41"/>
      <c r="K13" s="72"/>
      <c r="L13" s="70">
        <f t="shared" si="0"/>
        <v>0</v>
      </c>
    </row>
    <row r="14" spans="1:12" ht="13.5" customHeight="1" x14ac:dyDescent="0.35">
      <c r="A14" s="165" t="str">
        <f>IF(B14="","",'2)送出し機関概要'!B102)</f>
        <v/>
      </c>
      <c r="B14" s="394" t="str">
        <f>IF(OR('2)送出し機関概要'!D103="※選択してください",'2)送出し機関概要'!D103=""),"",'2)送出し機関概要'!D103)</f>
        <v/>
      </c>
      <c r="C14" s="603" t="str">
        <f>IF(OR('2)送出し機関概要'!D104="(日本語)",'2)送出し機関概要'!D104=""),"",'2)送出し機関概要'!D104)</f>
        <v/>
      </c>
      <c r="D14" s="604"/>
      <c r="E14" s="166"/>
      <c r="F14" s="167"/>
      <c r="G14" s="167"/>
      <c r="H14" s="167"/>
      <c r="I14" s="167"/>
      <c r="J14" s="167"/>
      <c r="K14" s="168"/>
      <c r="L14" s="169">
        <f t="shared" si="0"/>
        <v>0</v>
      </c>
    </row>
    <row r="15" spans="1:12" ht="13.5" customHeight="1" x14ac:dyDescent="0.35">
      <c r="A15" s="108" t="str">
        <f>IF(B15="","",'2)送出し機関概要'!B113)</f>
        <v/>
      </c>
      <c r="B15" s="112" t="str">
        <f>IF(OR('2)送出し機関概要'!D114="※選択してください",'2)送出し機関概要'!D114=""),"",'2)送出し機関概要'!D114)</f>
        <v/>
      </c>
      <c r="C15" s="605" t="str">
        <f>IF(OR('2)送出し機関概要'!D115="(日本語)",'2)送出し機関概要'!D115=""),"",'2)送出し機関概要'!D115)</f>
        <v/>
      </c>
      <c r="D15" s="606"/>
      <c r="E15" s="77"/>
      <c r="F15" s="41"/>
      <c r="G15" s="41"/>
      <c r="H15" s="41"/>
      <c r="I15" s="41"/>
      <c r="J15" s="41"/>
      <c r="K15" s="72"/>
      <c r="L15" s="70">
        <f t="shared" si="0"/>
        <v>0</v>
      </c>
    </row>
    <row r="16" spans="1:12" ht="13.5" customHeight="1" x14ac:dyDescent="0.35">
      <c r="A16" s="165" t="str">
        <f>IF(B16="","",'2)送出し機関概要'!B124)</f>
        <v/>
      </c>
      <c r="B16" s="394" t="str">
        <f>IF(OR('2)送出し機関概要'!D125="※選択してください",'2)送出し機関概要'!D125=""),"",'2)送出し機関概要'!D125)</f>
        <v/>
      </c>
      <c r="C16" s="603" t="str">
        <f>IF(OR('2)送出し機関概要'!D126="(日本語)",'2)送出し機関概要'!D126=""),"",'2)送出し機関概要'!D126)</f>
        <v/>
      </c>
      <c r="D16" s="604"/>
      <c r="E16" s="166"/>
      <c r="F16" s="167"/>
      <c r="G16" s="167"/>
      <c r="H16" s="167"/>
      <c r="I16" s="167"/>
      <c r="J16" s="167"/>
      <c r="K16" s="168"/>
      <c r="L16" s="169">
        <f t="shared" si="0"/>
        <v>0</v>
      </c>
    </row>
    <row r="17" spans="1:12" ht="13.5" customHeight="1" x14ac:dyDescent="0.35">
      <c r="A17" s="108" t="str">
        <f>IF(B17="","",'2)送出し機関概要'!B135)</f>
        <v/>
      </c>
      <c r="B17" s="112" t="str">
        <f>IF(OR('2)送出し機関概要'!D136="※選択してください",'2)送出し機関概要'!D136=""),"",'2)送出し機関概要'!D136)</f>
        <v/>
      </c>
      <c r="C17" s="605" t="str">
        <f>IF(OR('2)送出し機関概要'!D137="(日本語)",'2)送出し機関概要'!D137=""),"",'2)送出し機関概要'!D137)</f>
        <v/>
      </c>
      <c r="D17" s="606"/>
      <c r="E17" s="77"/>
      <c r="F17" s="41"/>
      <c r="G17" s="41"/>
      <c r="H17" s="41"/>
      <c r="I17" s="41"/>
      <c r="J17" s="41"/>
      <c r="K17" s="72"/>
      <c r="L17" s="70">
        <f t="shared" si="0"/>
        <v>0</v>
      </c>
    </row>
    <row r="18" spans="1:12" ht="13.5" customHeight="1" x14ac:dyDescent="0.35">
      <c r="A18" s="165" t="str">
        <f>IF(B18="","",'2)送出し機関概要'!B146)</f>
        <v/>
      </c>
      <c r="B18" s="394" t="str">
        <f>IF(OR('2)送出し機関概要'!D147="※選択してください",'2)送出し機関概要'!D147=""),"",'2)送出し機関概要'!D147)</f>
        <v/>
      </c>
      <c r="C18" s="603" t="str">
        <f>IF(OR('2)送出し機関概要'!D148="(日本語)",'2)送出し機関概要'!D148=""),"",'2)送出し機関概要'!D148)</f>
        <v/>
      </c>
      <c r="D18" s="604"/>
      <c r="E18" s="166"/>
      <c r="F18" s="167"/>
      <c r="G18" s="167"/>
      <c r="H18" s="167"/>
      <c r="I18" s="167"/>
      <c r="J18" s="167"/>
      <c r="K18" s="168"/>
      <c r="L18" s="169">
        <f t="shared" si="0"/>
        <v>0</v>
      </c>
    </row>
    <row r="19" spans="1:12" ht="13.5" customHeight="1" x14ac:dyDescent="0.35">
      <c r="A19" s="108" t="str">
        <f>IF(B19="","",'2)送出し機関概要'!B157)</f>
        <v/>
      </c>
      <c r="B19" s="112" t="str">
        <f>IF(OR('2)送出し機関概要'!D158="※選択してください",'2)送出し機関概要'!D158=""),"",'2)送出し機関概要'!D158)</f>
        <v/>
      </c>
      <c r="C19" s="605" t="str">
        <f>IF(OR('2)送出し機関概要'!D159="(日本語)",'2)送出し機関概要'!D159=""),"",'2)送出し機関概要'!D159)</f>
        <v/>
      </c>
      <c r="D19" s="606"/>
      <c r="E19" s="77"/>
      <c r="F19" s="41"/>
      <c r="G19" s="41"/>
      <c r="H19" s="41"/>
      <c r="I19" s="41"/>
      <c r="J19" s="41"/>
      <c r="K19" s="72"/>
      <c r="L19" s="70">
        <f t="shared" si="0"/>
        <v>0</v>
      </c>
    </row>
    <row r="20" spans="1:12" ht="13.5" customHeight="1" x14ac:dyDescent="0.35">
      <c r="A20" s="165" t="str">
        <f>IF(B20="","",'2)送出し機関概要'!B168)</f>
        <v/>
      </c>
      <c r="B20" s="394" t="str">
        <f>IF(OR('2)送出し機関概要'!D169="※選択してください",'2)送出し機関概要'!D169=""),"",'2)送出し機関概要'!D169)</f>
        <v/>
      </c>
      <c r="C20" s="603" t="str">
        <f>IF(OR('2)送出し機関概要'!D170="(日本語)",'2)送出し機関概要'!D170=""),"",'2)送出し機関概要'!D170)</f>
        <v/>
      </c>
      <c r="D20" s="604"/>
      <c r="E20" s="166"/>
      <c r="F20" s="167"/>
      <c r="G20" s="167"/>
      <c r="H20" s="167"/>
      <c r="I20" s="167"/>
      <c r="J20" s="167"/>
      <c r="K20" s="168"/>
      <c r="L20" s="169">
        <f t="shared" si="0"/>
        <v>0</v>
      </c>
    </row>
    <row r="21" spans="1:12" ht="13.5" customHeight="1" x14ac:dyDescent="0.35">
      <c r="A21" s="108" t="str">
        <f>IF(B21="","",'2)送出し機関概要'!B179)</f>
        <v/>
      </c>
      <c r="B21" s="112" t="str">
        <f>IF(OR('2)送出し機関概要'!D180="※選択してください",'2)送出し機関概要'!D180=""),"",'2)送出し機関概要'!D180)</f>
        <v/>
      </c>
      <c r="C21" s="605" t="str">
        <f>IF(OR('2)送出し機関概要'!D181="(日本語)",'2)送出し機関概要'!D181=""),"",'2)送出し機関概要'!D181)</f>
        <v/>
      </c>
      <c r="D21" s="606"/>
      <c r="E21" s="77"/>
      <c r="F21" s="41"/>
      <c r="G21" s="41"/>
      <c r="H21" s="41"/>
      <c r="I21" s="41"/>
      <c r="J21" s="41"/>
      <c r="K21" s="72"/>
      <c r="L21" s="70">
        <f t="shared" si="0"/>
        <v>0</v>
      </c>
    </row>
    <row r="22" spans="1:12" ht="13.5" customHeight="1" x14ac:dyDescent="0.35">
      <c r="A22" s="165" t="str">
        <f>IF(B22="","",'2)送出し機関概要'!B190)</f>
        <v/>
      </c>
      <c r="B22" s="394" t="str">
        <f>IF(OR('2)送出し機関概要'!D191="※選択してください",'2)送出し機関概要'!D191=""),"",'2)送出し機関概要'!D191)</f>
        <v/>
      </c>
      <c r="C22" s="603" t="str">
        <f>IF(OR('2)送出し機関概要'!D192="(日本語)",'2)送出し機関概要'!D192=""),"",'2)送出し機関概要'!D192)</f>
        <v/>
      </c>
      <c r="D22" s="604"/>
      <c r="E22" s="166"/>
      <c r="F22" s="167"/>
      <c r="G22" s="167"/>
      <c r="H22" s="167"/>
      <c r="I22" s="167"/>
      <c r="J22" s="167"/>
      <c r="K22" s="168"/>
      <c r="L22" s="169">
        <f t="shared" si="0"/>
        <v>0</v>
      </c>
    </row>
    <row r="23" spans="1:12" ht="13.5" customHeight="1" x14ac:dyDescent="0.35">
      <c r="A23" s="108" t="str">
        <f>IF(B23="","",'2)送出し機関概要'!B201)</f>
        <v/>
      </c>
      <c r="B23" s="112" t="str">
        <f>IF(OR('2)送出し機関概要'!D202="※選択してください",'2)送出し機関概要'!D202=""),"",'2)送出し機関概要'!D202)</f>
        <v/>
      </c>
      <c r="C23" s="605" t="str">
        <f>IF(OR('2)送出し機関概要'!D203="(日本語)",'2)送出し機関概要'!D203=""),"",'2)送出し機関概要'!D203)</f>
        <v/>
      </c>
      <c r="D23" s="606"/>
      <c r="E23" s="77"/>
      <c r="F23" s="41"/>
      <c r="G23" s="41"/>
      <c r="H23" s="41"/>
      <c r="I23" s="41"/>
      <c r="J23" s="41"/>
      <c r="K23" s="72"/>
      <c r="L23" s="70">
        <f t="shared" si="0"/>
        <v>0</v>
      </c>
    </row>
    <row r="24" spans="1:12" ht="13.5" customHeight="1" x14ac:dyDescent="0.35">
      <c r="A24" s="165" t="str">
        <f>IF(B24="","",'2)送出し機関概要'!B212)</f>
        <v/>
      </c>
      <c r="B24" s="394" t="str">
        <f>IF(OR('2)送出し機関概要'!D213="※選択してください",'2)送出し機関概要'!D213=""),"",'2)送出し機関概要'!D213)</f>
        <v/>
      </c>
      <c r="C24" s="603" t="str">
        <f>IF(OR('2)送出し機関概要'!D214="(日本語)",'2)送出し機関概要'!D214=""),"",'2)送出し機関概要'!D214)</f>
        <v/>
      </c>
      <c r="D24" s="604"/>
      <c r="E24" s="166"/>
      <c r="F24" s="167"/>
      <c r="G24" s="167"/>
      <c r="H24" s="167"/>
      <c r="I24" s="167"/>
      <c r="J24" s="167"/>
      <c r="K24" s="168"/>
      <c r="L24" s="169">
        <f t="shared" si="0"/>
        <v>0</v>
      </c>
    </row>
    <row r="25" spans="1:12" ht="13.5" customHeight="1" x14ac:dyDescent="0.35">
      <c r="A25" s="108" t="str">
        <f>IF(B25="","",'2)送出し機関概要'!B223)</f>
        <v/>
      </c>
      <c r="B25" s="112" t="str">
        <f>IF(OR('2)送出し機関概要'!D224="※選択してください",'2)送出し機関概要'!D224=""),"",'2)送出し機関概要'!D224)</f>
        <v/>
      </c>
      <c r="C25" s="605" t="str">
        <f>IF(OR('2)送出し機関概要'!D225="(日本語)",'2)送出し機関概要'!D225=""),"",'2)送出し機関概要'!D225)</f>
        <v/>
      </c>
      <c r="D25" s="606"/>
      <c r="E25" s="77"/>
      <c r="F25" s="41"/>
      <c r="G25" s="41"/>
      <c r="H25" s="41"/>
      <c r="I25" s="41"/>
      <c r="J25" s="41"/>
      <c r="K25" s="72"/>
      <c r="L25" s="70">
        <f t="shared" si="0"/>
        <v>0</v>
      </c>
    </row>
    <row r="26" spans="1:12" ht="13.5" customHeight="1" x14ac:dyDescent="0.35">
      <c r="A26" s="165" t="str">
        <f>IF(B26="","",'2)送出し機関概要'!B234)</f>
        <v/>
      </c>
      <c r="B26" s="394" t="str">
        <f>IF(OR('2)送出し機関概要'!D235="※選択してください",'2)送出し機関概要'!D235=""),"",'2)送出し機関概要'!D235)</f>
        <v/>
      </c>
      <c r="C26" s="603" t="str">
        <f>IF(OR('2)送出し機関概要'!D236="(日本語)",'2)送出し機関概要'!D236=""),"",'2)送出し機関概要'!D236)</f>
        <v/>
      </c>
      <c r="D26" s="604"/>
      <c r="E26" s="166"/>
      <c r="F26" s="167"/>
      <c r="G26" s="167"/>
      <c r="H26" s="167"/>
      <c r="I26" s="167"/>
      <c r="J26" s="167"/>
      <c r="K26" s="168"/>
      <c r="L26" s="169">
        <f t="shared" si="0"/>
        <v>0</v>
      </c>
    </row>
    <row r="27" spans="1:12" ht="13.5" customHeight="1" x14ac:dyDescent="0.35">
      <c r="A27" s="108" t="str">
        <f>IF(B27="","",'2)送出し機関概要'!B245)</f>
        <v/>
      </c>
      <c r="B27" s="112" t="str">
        <f>IF(OR('2)送出し機関概要'!D246="※選択してください",'2)送出し機関概要'!D246=""),"",'2)送出し機関概要'!D246)</f>
        <v/>
      </c>
      <c r="C27" s="605" t="str">
        <f>IF(OR('2)送出し機関概要'!D247="(日本語)",'2)送出し機関概要'!D247=""),"",'2)送出し機関概要'!D247)</f>
        <v/>
      </c>
      <c r="D27" s="606"/>
      <c r="E27" s="77"/>
      <c r="F27" s="41"/>
      <c r="G27" s="41"/>
      <c r="H27" s="41"/>
      <c r="I27" s="41"/>
      <c r="J27" s="41"/>
      <c r="K27" s="72"/>
      <c r="L27" s="70">
        <f t="shared" si="0"/>
        <v>0</v>
      </c>
    </row>
    <row r="28" spans="1:12" ht="13.5" customHeight="1" x14ac:dyDescent="0.35">
      <c r="A28" s="165" t="str">
        <f>IF(B28="","",'2)送出し機関概要'!B256)</f>
        <v/>
      </c>
      <c r="B28" s="394" t="str">
        <f>IF(OR('2)送出し機関概要'!D257="※選択してください",'2)送出し機関概要'!D257=""),"",'2)送出し機関概要'!D257)</f>
        <v/>
      </c>
      <c r="C28" s="603" t="str">
        <f>IF(OR('2)送出し機関概要'!D258="(日本語)",'2)送出し機関概要'!D258=""),"",'2)送出し機関概要'!D258)</f>
        <v/>
      </c>
      <c r="D28" s="604"/>
      <c r="E28" s="166"/>
      <c r="F28" s="167"/>
      <c r="G28" s="167"/>
      <c r="H28" s="167"/>
      <c r="I28" s="167"/>
      <c r="J28" s="167"/>
      <c r="K28" s="168"/>
      <c r="L28" s="169">
        <f t="shared" si="0"/>
        <v>0</v>
      </c>
    </row>
    <row r="29" spans="1:12" ht="13.5" customHeight="1" thickBot="1" x14ac:dyDescent="0.4">
      <c r="A29" s="109" t="str">
        <f>IF(B29="","",'2)送出し機関概要'!B267)</f>
        <v/>
      </c>
      <c r="B29" s="112" t="str">
        <f>IF(OR('2)送出し機関概要'!D268="※選択してください",'2)送出し機関概要'!D268=""),"",'2)送出し機関概要'!D268)</f>
        <v/>
      </c>
      <c r="C29" s="642" t="str">
        <f>IF(OR('2)送出し機関概要'!D269="(日本語)",'2)送出し機関概要'!D269=""),"",'2)送出し機関概要'!D269)</f>
        <v/>
      </c>
      <c r="D29" s="643"/>
      <c r="E29" s="78"/>
      <c r="F29" s="79"/>
      <c r="G29" s="79"/>
      <c r="H29" s="79"/>
      <c r="I29" s="79"/>
      <c r="J29" s="79"/>
      <c r="K29" s="80"/>
      <c r="L29" s="81">
        <f t="shared" si="0"/>
        <v>0</v>
      </c>
    </row>
    <row r="30" spans="1:12" ht="13.5" customHeight="1" thickTop="1" x14ac:dyDescent="0.35">
      <c r="A30" s="647" t="s">
        <v>330</v>
      </c>
      <c r="B30" s="648"/>
      <c r="C30" s="648"/>
      <c r="D30" s="649"/>
      <c r="E30" s="236" t="s">
        <v>12</v>
      </c>
      <c r="F30" s="237" t="s">
        <v>13</v>
      </c>
      <c r="G30" s="237" t="s">
        <v>14</v>
      </c>
      <c r="H30" s="237" t="s">
        <v>15</v>
      </c>
      <c r="I30" s="237" t="s">
        <v>16</v>
      </c>
      <c r="J30" s="237" t="s">
        <v>17</v>
      </c>
      <c r="K30" s="238" t="s">
        <v>18</v>
      </c>
      <c r="L30" s="73" t="s">
        <v>19</v>
      </c>
    </row>
    <row r="31" spans="1:12" ht="19.5" customHeight="1" x14ac:dyDescent="0.35">
      <c r="A31" s="650"/>
      <c r="B31" s="651"/>
      <c r="C31" s="651"/>
      <c r="D31" s="652"/>
      <c r="E31" s="76">
        <f t="shared" ref="E31:K31" si="1">SUM(E5:E29)</f>
        <v>0</v>
      </c>
      <c r="F31" s="74">
        <f t="shared" si="1"/>
        <v>0</v>
      </c>
      <c r="G31" s="74">
        <f t="shared" si="1"/>
        <v>0</v>
      </c>
      <c r="H31" s="74">
        <f t="shared" si="1"/>
        <v>0</v>
      </c>
      <c r="I31" s="74">
        <f t="shared" si="1"/>
        <v>0</v>
      </c>
      <c r="J31" s="74">
        <f t="shared" si="1"/>
        <v>0</v>
      </c>
      <c r="K31" s="75">
        <f t="shared" si="1"/>
        <v>0</v>
      </c>
      <c r="L31" s="82">
        <f>SUM(E31:K31)</f>
        <v>0</v>
      </c>
    </row>
    <row r="32" spans="1:12" ht="15" customHeight="1" x14ac:dyDescent="0.35">
      <c r="A32" s="644" t="s">
        <v>604</v>
      </c>
      <c r="B32" s="645"/>
      <c r="C32" s="645"/>
      <c r="D32" s="645"/>
      <c r="E32" s="645"/>
      <c r="F32" s="645"/>
      <c r="G32" s="645"/>
      <c r="H32" s="645"/>
      <c r="I32" s="645"/>
      <c r="J32" s="645"/>
      <c r="K32" s="645"/>
      <c r="L32" s="646"/>
    </row>
    <row r="33" spans="1:12" ht="16.5" customHeight="1" x14ac:dyDescent="0.35">
      <c r="A33" s="600" t="s">
        <v>202</v>
      </c>
      <c r="B33" s="601"/>
      <c r="C33" s="602"/>
      <c r="D33" s="631" t="s">
        <v>603</v>
      </c>
      <c r="E33" s="632"/>
      <c r="F33" s="632"/>
      <c r="G33" s="632"/>
      <c r="H33" s="632"/>
      <c r="I33" s="632"/>
      <c r="J33" s="632"/>
      <c r="K33" s="632"/>
      <c r="L33" s="633"/>
    </row>
    <row r="34" spans="1:12" ht="15" customHeight="1" x14ac:dyDescent="0.35">
      <c r="A34" s="597" t="s">
        <v>264</v>
      </c>
      <c r="B34" s="598"/>
      <c r="C34" s="599"/>
      <c r="D34" s="636"/>
      <c r="E34" s="637"/>
      <c r="F34" s="637"/>
      <c r="G34" s="637"/>
      <c r="H34" s="637"/>
      <c r="I34" s="637"/>
      <c r="J34" s="637"/>
      <c r="K34" s="637"/>
      <c r="L34" s="638"/>
    </row>
    <row r="35" spans="1:12" ht="15" customHeight="1" x14ac:dyDescent="0.35">
      <c r="A35" s="597" t="s">
        <v>265</v>
      </c>
      <c r="B35" s="598"/>
      <c r="C35" s="599"/>
      <c r="D35" s="634" t="s">
        <v>190</v>
      </c>
      <c r="E35" s="634"/>
      <c r="F35" s="634"/>
      <c r="G35" s="634"/>
      <c r="H35" s="634"/>
      <c r="I35" s="634"/>
      <c r="J35" s="634"/>
      <c r="K35" s="634"/>
      <c r="L35" s="635"/>
    </row>
    <row r="36" spans="1:12" ht="15" customHeight="1" x14ac:dyDescent="0.35">
      <c r="A36" s="594" t="s">
        <v>266</v>
      </c>
      <c r="B36" s="595"/>
      <c r="C36" s="596"/>
      <c r="D36" s="639"/>
      <c r="E36" s="640"/>
      <c r="F36" s="640"/>
      <c r="G36" s="640"/>
      <c r="H36" s="640"/>
      <c r="I36" s="640"/>
      <c r="J36" s="640"/>
      <c r="K36" s="640"/>
      <c r="L36" s="641"/>
    </row>
    <row r="37" spans="1:12" ht="9" customHeight="1" x14ac:dyDescent="0.35">
      <c r="A37" s="7"/>
      <c r="B37" s="7"/>
      <c r="C37" s="7"/>
      <c r="D37" s="7"/>
    </row>
    <row r="38" spans="1:12" ht="18" customHeight="1" x14ac:dyDescent="0.35">
      <c r="A38" s="474" t="s">
        <v>110</v>
      </c>
      <c r="B38" s="475"/>
      <c r="C38" s="475"/>
      <c r="D38" s="475"/>
      <c r="E38" s="475"/>
      <c r="F38" s="475"/>
      <c r="G38" s="475"/>
      <c r="H38" s="475"/>
      <c r="I38" s="475"/>
      <c r="J38" s="475"/>
      <c r="K38" s="475"/>
      <c r="L38" s="476"/>
    </row>
    <row r="39" spans="1:12" x14ac:dyDescent="0.35">
      <c r="A39" s="587" t="s">
        <v>91</v>
      </c>
      <c r="B39" s="588"/>
      <c r="C39" s="588"/>
      <c r="D39" s="588"/>
      <c r="E39" s="589"/>
      <c r="F39" s="589"/>
      <c r="G39" s="589"/>
      <c r="H39" s="589"/>
      <c r="I39" s="589"/>
      <c r="J39" s="589"/>
      <c r="K39" s="589"/>
      <c r="L39" s="590"/>
    </row>
    <row r="40" spans="1:12" ht="24" customHeight="1" x14ac:dyDescent="0.35">
      <c r="A40" s="629" t="s">
        <v>267</v>
      </c>
      <c r="B40" s="630"/>
      <c r="C40" s="630"/>
      <c r="D40" s="630"/>
      <c r="E40" s="630"/>
      <c r="F40" s="627"/>
      <c r="G40" s="627"/>
      <c r="H40" s="627"/>
      <c r="I40" s="627"/>
      <c r="J40" s="627"/>
      <c r="K40" s="627"/>
      <c r="L40" s="628"/>
    </row>
    <row r="41" spans="1:12" ht="34.5" customHeight="1" x14ac:dyDescent="0.35">
      <c r="A41" s="615"/>
      <c r="B41" s="616"/>
      <c r="C41" s="616"/>
      <c r="D41" s="616"/>
      <c r="E41" s="616"/>
      <c r="F41" s="616"/>
      <c r="G41" s="616"/>
      <c r="H41" s="616"/>
      <c r="I41" s="616"/>
      <c r="J41" s="616"/>
      <c r="K41" s="616"/>
      <c r="L41" s="617"/>
    </row>
    <row r="42" spans="1:12" ht="34.5" customHeight="1" x14ac:dyDescent="0.35">
      <c r="A42" s="621"/>
      <c r="B42" s="622"/>
      <c r="C42" s="622"/>
      <c r="D42" s="622"/>
      <c r="E42" s="622"/>
      <c r="F42" s="622"/>
      <c r="G42" s="622"/>
      <c r="H42" s="622"/>
      <c r="I42" s="622"/>
      <c r="J42" s="622"/>
      <c r="K42" s="622"/>
      <c r="L42" s="623"/>
    </row>
    <row r="43" spans="1:12" ht="24" customHeight="1" x14ac:dyDescent="0.35">
      <c r="A43" s="611" t="s">
        <v>301</v>
      </c>
      <c r="B43" s="612"/>
      <c r="C43" s="612"/>
      <c r="D43" s="612"/>
      <c r="E43" s="612"/>
      <c r="F43" s="613"/>
      <c r="G43" s="613"/>
      <c r="H43" s="613"/>
      <c r="I43" s="613"/>
      <c r="J43" s="613"/>
      <c r="K43" s="613"/>
      <c r="L43" s="614"/>
    </row>
    <row r="44" spans="1:12" ht="34.5" customHeight="1" x14ac:dyDescent="0.35">
      <c r="A44" s="615"/>
      <c r="B44" s="616"/>
      <c r="C44" s="616"/>
      <c r="D44" s="616"/>
      <c r="E44" s="616"/>
      <c r="F44" s="616"/>
      <c r="G44" s="616"/>
      <c r="H44" s="616"/>
      <c r="I44" s="616"/>
      <c r="J44" s="616"/>
      <c r="K44" s="616"/>
      <c r="L44" s="617"/>
    </row>
    <row r="45" spans="1:12" ht="34.5" customHeight="1" x14ac:dyDescent="0.35">
      <c r="A45" s="621"/>
      <c r="B45" s="622"/>
      <c r="C45" s="622"/>
      <c r="D45" s="622"/>
      <c r="E45" s="622"/>
      <c r="F45" s="622"/>
      <c r="G45" s="622"/>
      <c r="H45" s="622"/>
      <c r="I45" s="622"/>
      <c r="J45" s="622"/>
      <c r="K45" s="622"/>
      <c r="L45" s="623"/>
    </row>
    <row r="46" spans="1:12" ht="24" customHeight="1" x14ac:dyDescent="0.35">
      <c r="A46" s="611" t="s">
        <v>268</v>
      </c>
      <c r="B46" s="612"/>
      <c r="C46" s="612"/>
      <c r="D46" s="612"/>
      <c r="E46" s="612"/>
      <c r="F46" s="613"/>
      <c r="G46" s="613"/>
      <c r="H46" s="613"/>
      <c r="I46" s="613"/>
      <c r="J46" s="613"/>
      <c r="K46" s="613"/>
      <c r="L46" s="614"/>
    </row>
    <row r="47" spans="1:12" ht="34.5" customHeight="1" x14ac:dyDescent="0.35">
      <c r="A47" s="615"/>
      <c r="B47" s="616"/>
      <c r="C47" s="616"/>
      <c r="D47" s="616"/>
      <c r="E47" s="616"/>
      <c r="F47" s="616"/>
      <c r="G47" s="616"/>
      <c r="H47" s="616"/>
      <c r="I47" s="616"/>
      <c r="J47" s="616"/>
      <c r="K47" s="616"/>
      <c r="L47" s="617"/>
    </row>
    <row r="48" spans="1:12" ht="34.5" customHeight="1" x14ac:dyDescent="0.35">
      <c r="A48" s="621"/>
      <c r="B48" s="622"/>
      <c r="C48" s="622"/>
      <c r="D48" s="622"/>
      <c r="E48" s="622"/>
      <c r="F48" s="622"/>
      <c r="G48" s="622"/>
      <c r="H48" s="622"/>
      <c r="I48" s="622"/>
      <c r="J48" s="622"/>
      <c r="K48" s="622"/>
      <c r="L48" s="623"/>
    </row>
    <row r="49" spans="1:12" ht="24" customHeight="1" x14ac:dyDescent="0.35">
      <c r="A49" s="624" t="s">
        <v>298</v>
      </c>
      <c r="B49" s="625"/>
      <c r="C49" s="626"/>
      <c r="D49" s="626"/>
      <c r="E49" s="626"/>
      <c r="F49" s="627"/>
      <c r="G49" s="627"/>
      <c r="H49" s="627"/>
      <c r="I49" s="627"/>
      <c r="J49" s="627"/>
      <c r="K49" s="627"/>
      <c r="L49" s="628"/>
    </row>
    <row r="50" spans="1:12" ht="23.25" customHeight="1" x14ac:dyDescent="0.35">
      <c r="A50" s="615"/>
      <c r="B50" s="616"/>
      <c r="C50" s="616"/>
      <c r="D50" s="616"/>
      <c r="E50" s="616"/>
      <c r="F50" s="616"/>
      <c r="G50" s="616"/>
      <c r="H50" s="616"/>
      <c r="I50" s="616"/>
      <c r="J50" s="616"/>
      <c r="K50" s="616"/>
      <c r="L50" s="617"/>
    </row>
    <row r="51" spans="1:12" ht="23.25" customHeight="1" x14ac:dyDescent="0.35">
      <c r="A51" s="618"/>
      <c r="B51" s="619"/>
      <c r="C51" s="619"/>
      <c r="D51" s="619"/>
      <c r="E51" s="619"/>
      <c r="F51" s="619"/>
      <c r="G51" s="619"/>
      <c r="H51" s="619"/>
      <c r="I51" s="619"/>
      <c r="J51" s="619"/>
      <c r="K51" s="619"/>
      <c r="L51" s="620"/>
    </row>
  </sheetData>
  <sheetProtection algorithmName="SHA-512" hashValue="RXxJRCHoa14EDsl7Duprk+7+o1jbejCPuApEpuAZqyMwxzzHmz0h5gqGlliSL99Had+tol36EZDSVywvzhr6pw==" saltValue="QpKNAfXOSubg2vitfY/e0Q==" spinCount="100000" sheet="1" formatCells="0" formatColumns="0" formatRows="0" selectLockedCells="1"/>
  <mergeCells count="48">
    <mergeCell ref="C17:D17"/>
    <mergeCell ref="C18:D18"/>
    <mergeCell ref="C19:D19"/>
    <mergeCell ref="C20:D20"/>
    <mergeCell ref="D36:L36"/>
    <mergeCell ref="C27:D27"/>
    <mergeCell ref="C28:D28"/>
    <mergeCell ref="C29:D29"/>
    <mergeCell ref="A32:L32"/>
    <mergeCell ref="A30:D31"/>
    <mergeCell ref="A41:L42"/>
    <mergeCell ref="A40:L40"/>
    <mergeCell ref="C9:D9"/>
    <mergeCell ref="C10:D10"/>
    <mergeCell ref="C11:D11"/>
    <mergeCell ref="C12:D12"/>
    <mergeCell ref="C13:D13"/>
    <mergeCell ref="C21:D21"/>
    <mergeCell ref="C22:D22"/>
    <mergeCell ref="C23:D23"/>
    <mergeCell ref="C24:D24"/>
    <mergeCell ref="C25:D25"/>
    <mergeCell ref="C26:D26"/>
    <mergeCell ref="D33:L33"/>
    <mergeCell ref="D35:L35"/>
    <mergeCell ref="D34:L34"/>
    <mergeCell ref="A43:L43"/>
    <mergeCell ref="A46:L46"/>
    <mergeCell ref="A50:L51"/>
    <mergeCell ref="A47:L48"/>
    <mergeCell ref="A44:L45"/>
    <mergeCell ref="A49:L49"/>
    <mergeCell ref="A2:L2"/>
    <mergeCell ref="A39:L39"/>
    <mergeCell ref="A38:L38"/>
    <mergeCell ref="A3:L3"/>
    <mergeCell ref="A36:C36"/>
    <mergeCell ref="A35:C35"/>
    <mergeCell ref="A34:C34"/>
    <mergeCell ref="A33:C33"/>
    <mergeCell ref="C14:D14"/>
    <mergeCell ref="C15:D15"/>
    <mergeCell ref="C16:D16"/>
    <mergeCell ref="C4:D4"/>
    <mergeCell ref="C5:D5"/>
    <mergeCell ref="C6:D6"/>
    <mergeCell ref="C7:D7"/>
    <mergeCell ref="C8:D8"/>
  </mergeCells>
  <phoneticPr fontId="11"/>
  <conditionalFormatting sqref="A47:B47 A44:B44 A41:B41">
    <cfRule type="containsBlanks" dxfId="609" priority="71">
      <formula>LEN(TRIM(A41))=0</formula>
    </cfRule>
  </conditionalFormatting>
  <conditionalFormatting sqref="E5:K5">
    <cfRule type="expression" dxfId="608" priority="57">
      <formula>AND($B5&lt;&gt;"",$L5=0)</formula>
    </cfRule>
  </conditionalFormatting>
  <conditionalFormatting sqref="E6:K6">
    <cfRule type="expression" dxfId="607" priority="43">
      <formula>AND($B6&lt;&gt;"",$L6=0)</formula>
    </cfRule>
  </conditionalFormatting>
  <conditionalFormatting sqref="E7:K7">
    <cfRule type="expression" dxfId="606" priority="42">
      <formula>AND($B7&lt;&gt;"",$L7=0)</formula>
    </cfRule>
  </conditionalFormatting>
  <conditionalFormatting sqref="E8:K8">
    <cfRule type="expression" dxfId="605" priority="41">
      <formula>AND($B8&lt;&gt;"",$L8=0)</formula>
    </cfRule>
  </conditionalFormatting>
  <conditionalFormatting sqref="E9:K9">
    <cfRule type="expression" dxfId="604" priority="40">
      <formula>AND($B9&lt;&gt;"",$L9=0)</formula>
    </cfRule>
  </conditionalFormatting>
  <conditionalFormatting sqref="E10:K10">
    <cfRule type="expression" dxfId="603" priority="39">
      <formula>AND($B10&lt;&gt;"",$L10=0)</formula>
    </cfRule>
  </conditionalFormatting>
  <conditionalFormatting sqref="E11:K11">
    <cfRule type="expression" dxfId="602" priority="38">
      <formula>AND($B11&lt;&gt;"",$L11=0)</formula>
    </cfRule>
  </conditionalFormatting>
  <conditionalFormatting sqref="E12:K12">
    <cfRule type="expression" dxfId="601" priority="37">
      <formula>AND($B12&lt;&gt;"",$L12=0)</formula>
    </cfRule>
  </conditionalFormatting>
  <conditionalFormatting sqref="E13:K13">
    <cfRule type="expression" dxfId="600" priority="36">
      <formula>AND($B13&lt;&gt;"",$L13=0)</formula>
    </cfRule>
  </conditionalFormatting>
  <conditionalFormatting sqref="E14:K14">
    <cfRule type="expression" dxfId="599" priority="35">
      <formula>AND($B14&lt;&gt;"",$L14=0)</formula>
    </cfRule>
  </conditionalFormatting>
  <conditionalFormatting sqref="E15:K15">
    <cfRule type="expression" dxfId="598" priority="34">
      <formula>AND($B15&lt;&gt;"",$L15=0)</formula>
    </cfRule>
  </conditionalFormatting>
  <conditionalFormatting sqref="E16:K16">
    <cfRule type="expression" dxfId="597" priority="33">
      <formula>AND($B16&lt;&gt;"",$L16=0)</formula>
    </cfRule>
  </conditionalFormatting>
  <conditionalFormatting sqref="F17:K17">
    <cfRule type="expression" dxfId="596" priority="32">
      <formula>AND($B17&lt;&gt;"",$L17=0)</formula>
    </cfRule>
  </conditionalFormatting>
  <conditionalFormatting sqref="E18:K18">
    <cfRule type="expression" dxfId="595" priority="31">
      <formula>AND($B18&lt;&gt;"",$L18=0)</formula>
    </cfRule>
  </conditionalFormatting>
  <conditionalFormatting sqref="E19:K19">
    <cfRule type="expression" dxfId="594" priority="30">
      <formula>AND($B19&lt;&gt;"",$L19=0)</formula>
    </cfRule>
  </conditionalFormatting>
  <conditionalFormatting sqref="E20:K20">
    <cfRule type="expression" dxfId="593" priority="27">
      <formula>AND($B20&lt;&gt;"",$L20=0)</formula>
    </cfRule>
  </conditionalFormatting>
  <conditionalFormatting sqref="E21:K21">
    <cfRule type="expression" dxfId="592" priority="26">
      <formula>AND($B21&lt;&gt;"",$L21=0)</formula>
    </cfRule>
  </conditionalFormatting>
  <conditionalFormatting sqref="E22:K22">
    <cfRule type="expression" dxfId="591" priority="25">
      <formula>AND($B22&lt;&gt;"",$L22=0)</formula>
    </cfRule>
  </conditionalFormatting>
  <conditionalFormatting sqref="E23:K23">
    <cfRule type="expression" dxfId="590" priority="24">
      <formula>AND($B23&lt;&gt;"",$L23=0)</formula>
    </cfRule>
  </conditionalFormatting>
  <conditionalFormatting sqref="E24:K24">
    <cfRule type="expression" dxfId="589" priority="23">
      <formula>AND($B24&lt;&gt;"",$L24=0)</formula>
    </cfRule>
  </conditionalFormatting>
  <conditionalFormatting sqref="E25:K25">
    <cfRule type="expression" dxfId="588" priority="22">
      <formula>AND($B25&lt;&gt;"",$L25=0)</formula>
    </cfRule>
  </conditionalFormatting>
  <conditionalFormatting sqref="E26:K26">
    <cfRule type="expression" dxfId="587" priority="21">
      <formula>AND($B26&lt;&gt;"",$L26=0)</formula>
    </cfRule>
  </conditionalFormatting>
  <conditionalFormatting sqref="E27:K27">
    <cfRule type="expression" dxfId="586" priority="20">
      <formula>AND($B27&lt;&gt;"",$L27=0)</formula>
    </cfRule>
  </conditionalFormatting>
  <conditionalFormatting sqref="E28:K28">
    <cfRule type="expression" dxfId="585" priority="19">
      <formula>AND($B28&lt;&gt;"",$L28=0)</formula>
    </cfRule>
  </conditionalFormatting>
  <conditionalFormatting sqref="E29:K29">
    <cfRule type="expression" dxfId="584" priority="18">
      <formula>AND($B29&lt;&gt;"",$L29=0)</formula>
    </cfRule>
  </conditionalFormatting>
  <conditionalFormatting sqref="E5:L29">
    <cfRule type="expression" dxfId="583" priority="1">
      <formula>$L$31&gt;28</formula>
    </cfRule>
  </conditionalFormatting>
  <conditionalFormatting sqref="D33">
    <cfRule type="expression" dxfId="582" priority="16">
      <formula>OR(D33="",D33="※自己資金招へい者の有無を選択してください （ありの場合は以下に記入）")</formula>
    </cfRule>
  </conditionalFormatting>
  <conditionalFormatting sqref="E31:L31">
    <cfRule type="expression" dxfId="581" priority="15">
      <formula>$L$31&gt;28</formula>
    </cfRule>
  </conditionalFormatting>
  <conditionalFormatting sqref="D34:L34">
    <cfRule type="expression" dxfId="580" priority="9">
      <formula>$D$33="該当なし"</formula>
    </cfRule>
    <cfRule type="expression" dxfId="579" priority="72">
      <formula>AND(D33="自己資金招へい者あり",D34="")</formula>
    </cfRule>
  </conditionalFormatting>
  <conditionalFormatting sqref="D35:L35">
    <cfRule type="expression" dxfId="578" priority="2">
      <formula>$D$33="※自己資金招へい者の有無を選択してください （ありの場合は以下に記入）"</formula>
    </cfRule>
    <cfRule type="expression" dxfId="577" priority="7">
      <formula>$D$33="該当なし"</formula>
    </cfRule>
    <cfRule type="expression" dxfId="576" priority="8">
      <formula>AND($D$33="自己資金招へい者あり",$D$35="（例：〇〇大学/中国）")</formula>
    </cfRule>
  </conditionalFormatting>
  <conditionalFormatting sqref="D36:L36">
    <cfRule type="expression" dxfId="575" priority="5">
      <formula>$D$33="該当なし"</formula>
    </cfRule>
    <cfRule type="expression" dxfId="574" priority="6">
      <formula>AND($D$33="自己資金招へい者あり",$D$36="")</formula>
    </cfRule>
  </conditionalFormatting>
  <conditionalFormatting sqref="A34:C36">
    <cfRule type="expression" dxfId="573" priority="3">
      <formula>$D$33="該当なし"</formula>
    </cfRule>
  </conditionalFormatting>
  <conditionalFormatting sqref="E17">
    <cfRule type="expression" dxfId="572" priority="17">
      <formula>AND($B17&lt;&gt;"",$L17=0)</formula>
    </cfRule>
  </conditionalFormatting>
  <dataValidations count="6">
    <dataValidation imeMode="off" allowBlank="1" showInputMessage="1" showErrorMessage="1" sqref="E3:K3 E30:K31" xr:uid="{4FC62FB2-2038-4F0B-AD38-59BAB51A753B}"/>
    <dataValidation type="custom" imeMode="disabled" allowBlank="1" showInputMessage="1" showErrorMessage="1" error="自己資金招へい者の有無欄で【自己資金招へい者あり】を選択してから入力してください。_x000a_また50人以上は入力できません。" prompt="人数(数字)のみ_x000a_入力してください。" sqref="D34:L34" xr:uid="{DC83068F-12E4-4B09-96EC-557AB86F57F3}">
      <formula1>OR(AND(D33="自己資金招へい者あり",D34&lt;51),D34="")</formula1>
    </dataValidation>
    <dataValidation type="custom" imeMode="halfAlpha" allowBlank="1" showInputMessage="1" showErrorMessage="1" error="自己資金招へい者の有無欄で【自己資金招へい者あり】を選択してから入力してください。" prompt="金額(数字)のみ_x000a_入力してください。" sqref="D36:L36" xr:uid="{61243B41-7BEC-4565-98AF-F39DC270CCEE}">
      <formula1>OR(AND(D33="自己資金招へい者あり",D36&lt;&gt;""),D36="")</formula1>
    </dataValidation>
    <dataValidation type="list" allowBlank="1" showInputMessage="1" showErrorMessage="1" sqref="D33:L33" xr:uid="{AD178CA9-7E5B-40ED-9DBB-FFFAD377D3F2}">
      <formula1>"※自己資金招へい者の有無を選択してください （ありの場合は以下に記入）,自己資金招へい者あり,該当なし"</formula1>
    </dataValidation>
    <dataValidation imeMode="disabled" allowBlank="1" showInputMessage="1" showErrorMessage="1" sqref="E5:K29" xr:uid="{7E9ABA4E-BA90-4F3C-B3E3-C121580EEEC1}"/>
    <dataValidation type="custom" imeMode="on" allowBlank="1" showInputMessage="1" showErrorMessage="1" error="自己資金招へい者の有無欄で【自己資金招へい者あり】を選択してから入力してください。_x000a_" sqref="D35:L35" xr:uid="{77DC305D-82FF-4AFF-9746-E9555A3BC96B}">
      <formula1>OR(AND(D33="自己資金招へい者あり",D35&lt;&gt;""),D35="")</formula1>
    </dataValidation>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&amp;C&amp;9&amp;F</oddHeader>
    <oddFooter>&amp;C&amp;10&amp;P/&amp;N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64449-266B-4393-8C67-9C5C8020D826}">
  <sheetPr codeName="Sheet4">
    <pageSetUpPr fitToPage="1"/>
  </sheetPr>
  <dimension ref="A1:K43"/>
  <sheetViews>
    <sheetView showGridLines="0" zoomScaleNormal="100" zoomScaleSheetLayoutView="101" workbookViewId="0"/>
  </sheetViews>
  <sheetFormatPr defaultColWidth="8.85546875" defaultRowHeight="15" x14ac:dyDescent="0.35"/>
  <cols>
    <col min="1" max="1" width="14.2109375" customWidth="1"/>
    <col min="2" max="2" width="16.78515625" customWidth="1"/>
    <col min="3" max="3" width="22.78515625" customWidth="1"/>
    <col min="4" max="4" width="4.78515625" customWidth="1"/>
    <col min="5" max="5" width="22.78515625" customWidth="1"/>
    <col min="6" max="6" width="2.78515625" customWidth="1"/>
    <col min="7" max="7" width="23.78515625" customWidth="1"/>
    <col min="9" max="9" width="17.78515625" bestFit="1" customWidth="1"/>
    <col min="10" max="10" width="3" bestFit="1" customWidth="1"/>
    <col min="11" max="11" width="17.35546875" bestFit="1" customWidth="1"/>
  </cols>
  <sheetData>
    <row r="1" spans="1:7" x14ac:dyDescent="0.35">
      <c r="A1" s="66"/>
      <c r="B1" s="691" t="str">
        <f>'1)受入れ機関概要'!G1</f>
        <v>Ver.2203</v>
      </c>
      <c r="C1" s="691"/>
      <c r="D1" s="691"/>
      <c r="E1" s="691"/>
    </row>
    <row r="2" spans="1:7" ht="18" customHeight="1" x14ac:dyDescent="0.35">
      <c r="A2" s="474" t="s">
        <v>183</v>
      </c>
      <c r="B2" s="475"/>
      <c r="C2" s="475"/>
      <c r="D2" s="475"/>
      <c r="E2" s="476"/>
    </row>
    <row r="3" spans="1:7" ht="26.25" customHeight="1" thickBot="1" x14ac:dyDescent="0.4">
      <c r="A3" s="98" t="s">
        <v>149</v>
      </c>
      <c r="B3" s="698" t="s">
        <v>141</v>
      </c>
      <c r="C3" s="699"/>
      <c r="D3" s="699"/>
      <c r="E3" s="700"/>
    </row>
    <row r="4" spans="1:7" ht="31.5" customHeight="1" x14ac:dyDescent="0.3">
      <c r="A4" s="99" t="s">
        <v>116</v>
      </c>
      <c r="B4" s="695" t="str">
        <f>IF('1)受入れ機関概要'!C6="","テーマ未記入　※1)受入れ機関概要シートに記入してください",'1)受入れ機関概要'!C6)</f>
        <v>テーマ未記入　※1)受入れ機関概要シートに記入してください</v>
      </c>
      <c r="C4" s="696"/>
      <c r="D4" s="696"/>
      <c r="E4" s="697"/>
      <c r="F4" s="170"/>
      <c r="G4" s="181" t="s">
        <v>251</v>
      </c>
    </row>
    <row r="5" spans="1:7" ht="26.15" customHeight="1" thickBot="1" x14ac:dyDescent="0.4">
      <c r="A5" s="60" t="s">
        <v>161</v>
      </c>
      <c r="B5" s="692" t="str">
        <f>IF(OR('1)受入れ機関概要'!C7="※選択してください",'1)受入れ機関概要'!C7=""),"コース未選択　※1)受入れ機関概要シートで選択してください",'1)受入れ機関概要'!C7)</f>
        <v>コース未選択　※1)受入れ機関概要シートで選択してください</v>
      </c>
      <c r="C5" s="693"/>
      <c r="D5" s="693"/>
      <c r="E5" s="694"/>
      <c r="F5" s="171"/>
    </row>
    <row r="6" spans="1:7" x14ac:dyDescent="0.3">
      <c r="A6" s="715" t="s">
        <v>276</v>
      </c>
      <c r="B6" s="716"/>
      <c r="C6" s="716"/>
      <c r="D6" s="716"/>
      <c r="E6" s="717"/>
    </row>
    <row r="7" spans="1:7" ht="18" customHeight="1" x14ac:dyDescent="0.35">
      <c r="A7" s="734" t="s">
        <v>331</v>
      </c>
      <c r="B7" s="735"/>
      <c r="C7" s="735"/>
      <c r="D7" s="735"/>
      <c r="E7" s="736"/>
    </row>
    <row r="8" spans="1:7" ht="51" customHeight="1" x14ac:dyDescent="0.35">
      <c r="A8" s="668"/>
      <c r="B8" s="669"/>
      <c r="C8" s="669"/>
      <c r="D8" s="669"/>
      <c r="E8" s="670"/>
    </row>
    <row r="9" spans="1:7" x14ac:dyDescent="0.3">
      <c r="A9" s="731" t="s">
        <v>277</v>
      </c>
      <c r="B9" s="732"/>
      <c r="C9" s="732"/>
      <c r="D9" s="732"/>
      <c r="E9" s="733"/>
    </row>
    <row r="10" spans="1:7" x14ac:dyDescent="0.35">
      <c r="A10" s="737" t="s">
        <v>339</v>
      </c>
      <c r="B10" s="738"/>
      <c r="C10" s="738"/>
      <c r="D10" s="738"/>
      <c r="E10" s="739"/>
    </row>
    <row r="11" spans="1:7" x14ac:dyDescent="0.3">
      <c r="A11" s="728" t="s">
        <v>278</v>
      </c>
      <c r="B11" s="729"/>
      <c r="C11" s="729"/>
      <c r="D11" s="729"/>
      <c r="E11" s="730"/>
    </row>
    <row r="12" spans="1:7" x14ac:dyDescent="0.35">
      <c r="A12" s="740" t="s">
        <v>334</v>
      </c>
      <c r="B12" s="741"/>
      <c r="C12" s="741"/>
      <c r="D12" s="741"/>
      <c r="E12" s="742"/>
    </row>
    <row r="13" spans="1:7" ht="51" customHeight="1" x14ac:dyDescent="0.35">
      <c r="A13" s="665"/>
      <c r="B13" s="666"/>
      <c r="C13" s="666"/>
      <c r="D13" s="666"/>
      <c r="E13" s="667"/>
    </row>
    <row r="14" spans="1:7" ht="51" customHeight="1" x14ac:dyDescent="0.35">
      <c r="A14" s="665"/>
      <c r="B14" s="666"/>
      <c r="C14" s="666"/>
      <c r="D14" s="666"/>
      <c r="E14" s="667"/>
    </row>
    <row r="15" spans="1:7" ht="51" customHeight="1" x14ac:dyDescent="0.35">
      <c r="A15" s="665"/>
      <c r="B15" s="666"/>
      <c r="C15" s="666"/>
      <c r="D15" s="666"/>
      <c r="E15" s="667"/>
    </row>
    <row r="16" spans="1:7" ht="15" customHeight="1" x14ac:dyDescent="0.35">
      <c r="A16" s="725" t="s">
        <v>632</v>
      </c>
      <c r="B16" s="726"/>
      <c r="C16" s="726"/>
      <c r="D16" s="726"/>
      <c r="E16" s="727"/>
    </row>
    <row r="17" spans="1:11" ht="27" customHeight="1" x14ac:dyDescent="0.35">
      <c r="A17" s="743" t="s">
        <v>629</v>
      </c>
      <c r="B17" s="744"/>
      <c r="C17" s="744"/>
      <c r="D17" s="744"/>
      <c r="E17" s="745"/>
    </row>
    <row r="18" spans="1:11" ht="51" customHeight="1" x14ac:dyDescent="0.35">
      <c r="A18" s="665"/>
      <c r="B18" s="666"/>
      <c r="C18" s="666"/>
      <c r="D18" s="666"/>
      <c r="E18" s="667"/>
    </row>
    <row r="19" spans="1:11" ht="51" customHeight="1" x14ac:dyDescent="0.35">
      <c r="A19" s="665"/>
      <c r="B19" s="666"/>
      <c r="C19" s="666"/>
      <c r="D19" s="666"/>
      <c r="E19" s="667"/>
    </row>
    <row r="20" spans="1:11" ht="51" customHeight="1" x14ac:dyDescent="0.35">
      <c r="A20" s="665"/>
      <c r="B20" s="666"/>
      <c r="C20" s="666"/>
      <c r="D20" s="666"/>
      <c r="E20" s="667"/>
    </row>
    <row r="21" spans="1:11" s="10" customFormat="1" ht="30" customHeight="1" x14ac:dyDescent="0.35">
      <c r="A21" s="725" t="s">
        <v>624</v>
      </c>
      <c r="B21" s="726"/>
      <c r="C21" s="726"/>
      <c r="D21" s="726"/>
      <c r="E21" s="727"/>
    </row>
    <row r="22" spans="1:11" ht="52.9" customHeight="1" x14ac:dyDescent="0.35">
      <c r="A22" s="688" t="s">
        <v>630</v>
      </c>
      <c r="B22" s="689"/>
      <c r="C22" s="689"/>
      <c r="D22" s="689"/>
      <c r="E22" s="690"/>
    </row>
    <row r="23" spans="1:11" ht="51" customHeight="1" x14ac:dyDescent="0.35">
      <c r="A23" s="719"/>
      <c r="B23" s="720"/>
      <c r="C23" s="720"/>
      <c r="D23" s="720"/>
      <c r="E23" s="721"/>
    </row>
    <row r="24" spans="1:11" ht="51" customHeight="1" x14ac:dyDescent="0.35">
      <c r="A24" s="719"/>
      <c r="B24" s="720"/>
      <c r="C24" s="720"/>
      <c r="D24" s="720"/>
      <c r="E24" s="721"/>
    </row>
    <row r="25" spans="1:11" ht="51" customHeight="1" x14ac:dyDescent="0.35">
      <c r="A25" s="722"/>
      <c r="B25" s="723"/>
      <c r="C25" s="723"/>
      <c r="D25" s="723"/>
      <c r="E25" s="724"/>
    </row>
    <row r="26" spans="1:11" ht="18" customHeight="1" x14ac:dyDescent="0.35">
      <c r="A26" s="718" t="s">
        <v>198</v>
      </c>
      <c r="B26" s="589"/>
      <c r="C26" s="589"/>
      <c r="D26" s="589"/>
      <c r="E26" s="590"/>
    </row>
    <row r="27" spans="1:11" x14ac:dyDescent="0.35">
      <c r="A27" s="653" t="s">
        <v>291</v>
      </c>
      <c r="B27" s="654"/>
      <c r="C27" s="654"/>
      <c r="D27" s="654"/>
      <c r="E27" s="655"/>
    </row>
    <row r="28" spans="1:11" ht="51" customHeight="1" x14ac:dyDescent="0.35">
      <c r="A28" s="674"/>
      <c r="B28" s="675"/>
      <c r="C28" s="675"/>
      <c r="D28" s="675"/>
      <c r="E28" s="676"/>
    </row>
    <row r="29" spans="1:11" ht="51" customHeight="1" x14ac:dyDescent="0.35">
      <c r="A29" s="677"/>
      <c r="B29" s="678"/>
      <c r="C29" s="678"/>
      <c r="D29" s="678"/>
      <c r="E29" s="679"/>
    </row>
    <row r="30" spans="1:11" ht="51" customHeight="1" x14ac:dyDescent="0.3">
      <c r="A30" s="680"/>
      <c r="B30" s="681"/>
      <c r="C30" s="681"/>
      <c r="D30" s="681"/>
      <c r="E30" s="682"/>
      <c r="G30" s="286" t="s">
        <v>293</v>
      </c>
    </row>
    <row r="31" spans="1:11" x14ac:dyDescent="0.35">
      <c r="A31" s="653" t="s">
        <v>292</v>
      </c>
      <c r="B31" s="654"/>
      <c r="C31" s="654"/>
      <c r="D31" s="654"/>
      <c r="E31" s="655"/>
      <c r="G31" s="703" t="s">
        <v>292</v>
      </c>
      <c r="H31" s="704"/>
      <c r="I31" s="704"/>
      <c r="J31" s="704"/>
      <c r="K31" s="705"/>
    </row>
    <row r="32" spans="1:11" ht="51" customHeight="1" x14ac:dyDescent="0.35">
      <c r="A32" s="674"/>
      <c r="B32" s="675"/>
      <c r="C32" s="675"/>
      <c r="D32" s="675"/>
      <c r="E32" s="676"/>
      <c r="G32" s="706" t="s">
        <v>625</v>
      </c>
      <c r="H32" s="707"/>
      <c r="I32" s="707"/>
      <c r="J32" s="707"/>
      <c r="K32" s="708"/>
    </row>
    <row r="33" spans="1:11" ht="51" customHeight="1" x14ac:dyDescent="0.35">
      <c r="A33" s="677"/>
      <c r="B33" s="678"/>
      <c r="C33" s="678"/>
      <c r="D33" s="678"/>
      <c r="E33" s="679"/>
      <c r="G33" s="709"/>
      <c r="H33" s="710"/>
      <c r="I33" s="710"/>
      <c r="J33" s="710"/>
      <c r="K33" s="711"/>
    </row>
    <row r="34" spans="1:11" ht="51" customHeight="1" x14ac:dyDescent="0.35">
      <c r="A34" s="680"/>
      <c r="B34" s="681"/>
      <c r="C34" s="681"/>
      <c r="D34" s="681"/>
      <c r="E34" s="682"/>
      <c r="G34" s="712"/>
      <c r="H34" s="713"/>
      <c r="I34" s="713"/>
      <c r="J34" s="713"/>
      <c r="K34" s="714"/>
    </row>
    <row r="35" spans="1:11" ht="33" customHeight="1" x14ac:dyDescent="0.35">
      <c r="A35" s="683" t="s">
        <v>324</v>
      </c>
      <c r="B35" s="684"/>
      <c r="C35" s="685" t="str">
        <f>IF('1)受入れ機関概要'!G9="※選択してください","オンライン交流実施の有無　未選択",IF('1)受入れ機関概要'!G9="オンライン交流実施なし","オンライン交流実施なし",TEXT('1)受入れ機関概要'!C9,"yyyy/m/d")&amp;"　　　～　　　"&amp;TEXT('1)受入れ機関概要'!F9,"yyyy/m/d")))</f>
        <v>オンライン交流実施の有無　未選択</v>
      </c>
      <c r="D35" s="686"/>
      <c r="E35" s="687"/>
      <c r="F35" s="701" t="s">
        <v>302</v>
      </c>
      <c r="G35" s="702"/>
      <c r="H35" s="702"/>
      <c r="I35" s="702"/>
      <c r="J35" s="702"/>
      <c r="K35" s="702"/>
    </row>
    <row r="36" spans="1:11" ht="24" customHeight="1" x14ac:dyDescent="0.35">
      <c r="A36" s="671" t="s">
        <v>269</v>
      </c>
      <c r="B36" s="672"/>
      <c r="C36" s="672"/>
      <c r="D36" s="672"/>
      <c r="E36" s="673"/>
    </row>
    <row r="37" spans="1:11" ht="51" customHeight="1" x14ac:dyDescent="0.35">
      <c r="A37" s="665"/>
      <c r="B37" s="666"/>
      <c r="C37" s="666"/>
      <c r="D37" s="666"/>
      <c r="E37" s="667"/>
    </row>
    <row r="38" spans="1:11" ht="51" customHeight="1" x14ac:dyDescent="0.35">
      <c r="A38" s="665"/>
      <c r="B38" s="666"/>
      <c r="C38" s="666"/>
      <c r="D38" s="666"/>
      <c r="E38" s="667"/>
    </row>
    <row r="39" spans="1:11" ht="51" customHeight="1" x14ac:dyDescent="0.35">
      <c r="A39" s="668"/>
      <c r="B39" s="669"/>
      <c r="C39" s="669"/>
      <c r="D39" s="669"/>
      <c r="E39" s="670"/>
    </row>
    <row r="40" spans="1:11" ht="37.5" customHeight="1" x14ac:dyDescent="0.35">
      <c r="A40" s="662" t="s">
        <v>199</v>
      </c>
      <c r="B40" s="663"/>
      <c r="C40" s="663"/>
      <c r="D40" s="663"/>
      <c r="E40" s="664"/>
    </row>
    <row r="41" spans="1:11" ht="51" customHeight="1" x14ac:dyDescent="0.35">
      <c r="A41" s="656"/>
      <c r="B41" s="657"/>
      <c r="C41" s="657"/>
      <c r="D41" s="657"/>
      <c r="E41" s="658"/>
    </row>
    <row r="42" spans="1:11" ht="51" customHeight="1" x14ac:dyDescent="0.35">
      <c r="A42" s="656"/>
      <c r="B42" s="657"/>
      <c r="C42" s="657"/>
      <c r="D42" s="657"/>
      <c r="E42" s="658"/>
    </row>
    <row r="43" spans="1:11" ht="51" customHeight="1" x14ac:dyDescent="0.35">
      <c r="A43" s="659"/>
      <c r="B43" s="660"/>
      <c r="C43" s="660"/>
      <c r="D43" s="660"/>
      <c r="E43" s="661"/>
    </row>
  </sheetData>
  <sheetProtection algorithmName="SHA-512" hashValue="D14ZTNqUoEtuI3DN3MKi1jxLPdonIsTlpI4SJDT1J81fMZ/yaZD4YxuuaPoy7NHWv7S8YS+2qPZVX9ZD/hbEUg==" saltValue="6FJYzEP1rHYkzoT48X3Hcw==" spinCount="100000" sheet="1" formatCells="0" formatColumns="0" formatRows="0" selectLockedCells="1"/>
  <mergeCells count="33">
    <mergeCell ref="F35:K35"/>
    <mergeCell ref="G31:K31"/>
    <mergeCell ref="G32:K34"/>
    <mergeCell ref="A6:E6"/>
    <mergeCell ref="A26:E26"/>
    <mergeCell ref="A23:E25"/>
    <mergeCell ref="A21:E21"/>
    <mergeCell ref="A18:E20"/>
    <mergeCell ref="A16:E16"/>
    <mergeCell ref="A13:E15"/>
    <mergeCell ref="A11:E11"/>
    <mergeCell ref="A9:E9"/>
    <mergeCell ref="A7:E7"/>
    <mergeCell ref="A10:E10"/>
    <mergeCell ref="A12:E12"/>
    <mergeCell ref="A17:E17"/>
    <mergeCell ref="A22:E22"/>
    <mergeCell ref="A8:E8"/>
    <mergeCell ref="B1:E1"/>
    <mergeCell ref="A2:E2"/>
    <mergeCell ref="B5:E5"/>
    <mergeCell ref="B4:E4"/>
    <mergeCell ref="B3:E3"/>
    <mergeCell ref="A27:E27"/>
    <mergeCell ref="A41:E43"/>
    <mergeCell ref="A40:E40"/>
    <mergeCell ref="A37:E39"/>
    <mergeCell ref="A36:E36"/>
    <mergeCell ref="A32:E34"/>
    <mergeCell ref="A28:E30"/>
    <mergeCell ref="A31:E31"/>
    <mergeCell ref="A35:B35"/>
    <mergeCell ref="C35:E35"/>
  </mergeCells>
  <phoneticPr fontId="11"/>
  <conditionalFormatting sqref="A13">
    <cfRule type="containsBlanks" dxfId="571" priority="18">
      <formula>LEN(TRIM(A13))=0</formula>
    </cfRule>
  </conditionalFormatting>
  <conditionalFormatting sqref="A18">
    <cfRule type="containsBlanks" dxfId="570" priority="19">
      <formula>LEN(TRIM(A18))=0</formula>
    </cfRule>
  </conditionalFormatting>
  <conditionalFormatting sqref="A37">
    <cfRule type="containsBlanks" dxfId="569" priority="22">
      <formula>LEN(TRIM(A37))=0</formula>
    </cfRule>
  </conditionalFormatting>
  <conditionalFormatting sqref="B4:D4">
    <cfRule type="expression" dxfId="568" priority="16">
      <formula>$B4="テーマ未記入　※1)受入れ機関概要シートに記入してください"</formula>
    </cfRule>
  </conditionalFormatting>
  <conditionalFormatting sqref="B5:D5">
    <cfRule type="expression" dxfId="567" priority="15">
      <formula>OR($B$5="",$B$5="コース未選択　※1)受入れ機関概要シートで選択してください")</formula>
    </cfRule>
  </conditionalFormatting>
  <conditionalFormatting sqref="B3:D3">
    <cfRule type="expression" dxfId="566" priority="17">
      <formula>OR($B$3="",$B$3="※選択してください")</formula>
    </cfRule>
  </conditionalFormatting>
  <conditionalFormatting sqref="A6:A7">
    <cfRule type="expression" dxfId="565" priority="23">
      <formula>OR(#REF!="A",#REF!="※")</formula>
    </cfRule>
    <cfRule type="expression" dxfId="564" priority="24">
      <formula>#REF!="【必須】"</formula>
    </cfRule>
  </conditionalFormatting>
  <conditionalFormatting sqref="A8">
    <cfRule type="containsBlanks" dxfId="563" priority="14">
      <formula>LEN(TRIM(A8))=0</formula>
    </cfRule>
  </conditionalFormatting>
  <conditionalFormatting sqref="A28">
    <cfRule type="containsBlanks" dxfId="562" priority="9">
      <formula>LEN(TRIM(A28))=0</formula>
    </cfRule>
  </conditionalFormatting>
  <conditionalFormatting sqref="A32:E35">
    <cfRule type="expression" dxfId="561" priority="1">
      <formula>$C$35="オンライン交流実施なし"</formula>
    </cfRule>
  </conditionalFormatting>
  <dataValidations count="1">
    <dataValidation type="list" allowBlank="1" showInputMessage="1" showErrorMessage="1" sqref="B3:D3" xr:uid="{F57C1425-ABD0-4CE7-A0E2-84336661296F}">
      <formula1>分野</formula1>
    </dataValidation>
  </dataValidations>
  <printOptions horizontalCentered="1"/>
  <pageMargins left="0.59055118110236227" right="0.59055118110236227" top="0.59055118110236227" bottom="0.39370078740157483" header="0.19685039370078741" footer="0.19685039370078741"/>
  <pageSetup paperSize="9" scale="92" fitToHeight="0" orientation="portrait" r:id="rId1"/>
  <headerFooter>
    <oddHeader>&amp;C&amp;9&amp;F</oddHeader>
    <oddFooter>&amp;C&amp;10&amp;P/&amp;N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2" id="{AB80BA5A-0D31-48CD-B4E9-A75D9CD322FC}">
            <xm:f>AND($A$32="",'1)受入れ機関概要'!$G$9="オンライン交流実施")</xm:f>
            <x14:dxf>
              <fill>
                <patternFill>
                  <bgColor rgb="FFFFFF99"/>
                </patternFill>
              </fill>
            </x14:dxf>
          </x14:cfRule>
          <xm:sqref>A32:E34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6D578-1E49-4E34-843F-92BBC22622B9}">
  <sheetPr codeName="Sheet5">
    <pageSetUpPr fitToPage="1"/>
  </sheetPr>
  <dimension ref="A1:M50"/>
  <sheetViews>
    <sheetView showGridLines="0" view="pageBreakPreview" zoomScaleNormal="100" zoomScaleSheetLayoutView="100" workbookViewId="0"/>
  </sheetViews>
  <sheetFormatPr defaultColWidth="8.85546875" defaultRowHeight="15" x14ac:dyDescent="0.35"/>
  <cols>
    <col min="1" max="1" width="10.78515625" customWidth="1"/>
    <col min="2" max="2" width="5" customWidth="1"/>
    <col min="3" max="3" width="45.78515625" customWidth="1"/>
    <col min="4" max="6" width="9.78515625" customWidth="1"/>
    <col min="7" max="7" width="15.140625" customWidth="1"/>
  </cols>
  <sheetData>
    <row r="1" spans="1:13" x14ac:dyDescent="0.35">
      <c r="A1" s="279"/>
      <c r="F1" s="1" t="str">
        <f>'1)受入れ機関概要'!G1</f>
        <v>Ver.2203</v>
      </c>
    </row>
    <row r="2" spans="1:13" ht="18" customHeight="1" x14ac:dyDescent="0.35">
      <c r="A2" s="474" t="s">
        <v>184</v>
      </c>
      <c r="B2" s="475"/>
      <c r="C2" s="475"/>
      <c r="D2" s="475"/>
      <c r="E2" s="475"/>
      <c r="F2" s="476"/>
      <c r="H2" s="42"/>
    </row>
    <row r="3" spans="1:13" ht="19.5" customHeight="1" x14ac:dyDescent="0.3">
      <c r="A3" s="758" t="s">
        <v>290</v>
      </c>
      <c r="B3" s="759"/>
      <c r="C3" s="756" t="str">
        <f>TEXT(IF(AND('1)受入れ機関概要'!C8&lt;&gt;"",'1)受入れ機関概要'!C8&lt;&gt;"入国日"),'1)受入れ機関概要'!C8,"入国日未設定"),"yyyy/m/d")&amp;"　　　～　　　"&amp;TEXT(IF(AND('1)受入れ機関概要'!F8&lt;&gt;"",'1)受入れ機関概要'!F8&lt;&gt;"出国日"),'1)受入れ機関概要'!F8,"出国日未設定"),"yyyy/m/d")</f>
        <v>(入国日)　　　～　　　(出国日)</v>
      </c>
      <c r="D3" s="750" t="str">
        <f>'1)受入れ機関概要'!G8</f>
        <v/>
      </c>
      <c r="E3" s="754"/>
      <c r="F3" s="755"/>
    </row>
    <row r="4" spans="1:13" ht="19.5" customHeight="1" x14ac:dyDescent="0.35">
      <c r="A4" s="760"/>
      <c r="B4" s="761"/>
      <c r="C4" s="757"/>
      <c r="D4" s="751"/>
      <c r="E4" s="752" t="str">
        <f>IFERROR(IF(E3="","","本事業にて"&amp;DATEDIF('1)受入れ機関概要'!F8,E3,"D")&amp;"日間延長"),"")</f>
        <v/>
      </c>
      <c r="F4" s="753"/>
    </row>
    <row r="5" spans="1:13" ht="13.5" customHeight="1" x14ac:dyDescent="0.35">
      <c r="A5" s="762" t="s">
        <v>294</v>
      </c>
      <c r="B5" s="763"/>
      <c r="C5" s="764"/>
      <c r="D5" s="770" t="s">
        <v>90</v>
      </c>
      <c r="E5" s="768" t="s">
        <v>25</v>
      </c>
      <c r="F5" s="334" t="s">
        <v>342</v>
      </c>
      <c r="G5" s="278"/>
      <c r="H5" s="4"/>
      <c r="I5" s="4"/>
      <c r="J5" s="4"/>
      <c r="K5" s="4"/>
      <c r="L5" s="4"/>
      <c r="M5" s="7"/>
    </row>
    <row r="6" spans="1:13" ht="13.5" customHeight="1" x14ac:dyDescent="0.35">
      <c r="A6" s="765"/>
      <c r="B6" s="766"/>
      <c r="C6" s="767"/>
      <c r="D6" s="771"/>
      <c r="E6" s="769"/>
      <c r="F6" s="335" t="s">
        <v>332</v>
      </c>
      <c r="G6" s="445"/>
      <c r="H6" s="446"/>
      <c r="I6" s="446"/>
      <c r="J6" s="446"/>
      <c r="K6" s="446"/>
      <c r="L6" s="446"/>
      <c r="M6" s="7"/>
    </row>
    <row r="7" spans="1:13" ht="39" customHeight="1" x14ac:dyDescent="0.3">
      <c r="A7" s="275" t="str">
        <f>IF($A8="入国日未設定","期間外","【１日目】")</f>
        <v>期間外</v>
      </c>
      <c r="B7" s="276" t="str">
        <f>IF(A7="期間外","","AM")</f>
        <v/>
      </c>
      <c r="C7" s="277"/>
      <c r="D7" s="196"/>
      <c r="E7" s="746"/>
      <c r="F7" s="748"/>
    </row>
    <row r="8" spans="1:13" ht="39" customHeight="1" x14ac:dyDescent="0.35">
      <c r="A8" s="161" t="str">
        <f>IF(AND('1)受入れ機関概要'!C8&lt;&gt;"",'1)受入れ機関概要'!C8&lt;&gt;"(入国日)"),'1)受入れ機関概要'!C8,"入国日未設定")</f>
        <v>入国日未設定</v>
      </c>
      <c r="B8" s="162" t="str">
        <f>IF(A7="期間外","","PM")</f>
        <v/>
      </c>
      <c r="C8" s="158"/>
      <c r="D8" s="197"/>
      <c r="E8" s="747"/>
      <c r="F8" s="749"/>
    </row>
    <row r="9" spans="1:13" ht="39" customHeight="1" x14ac:dyDescent="0.3">
      <c r="A9" s="159" t="str">
        <f>IF(A10&lt;&gt;"","【２日目】","期間外")</f>
        <v>期間外</v>
      </c>
      <c r="B9" s="160" t="str">
        <f>IF(A9="期間外","","AM")</f>
        <v/>
      </c>
      <c r="C9" s="157"/>
      <c r="D9" s="196"/>
      <c r="E9" s="746"/>
      <c r="F9" s="748"/>
    </row>
    <row r="10" spans="1:13" ht="39" customHeight="1" x14ac:dyDescent="0.35">
      <c r="A10" s="161" t="str">
        <f>IF(AND($D$3&gt;=2,$D$3&lt;&gt;""),(IF(ISERROR(A8+1),"",A8+1)),"")</f>
        <v/>
      </c>
      <c r="B10" s="162" t="str">
        <f>IF(A9="期間外","","PM")</f>
        <v/>
      </c>
      <c r="C10" s="158"/>
      <c r="D10" s="197"/>
      <c r="E10" s="747"/>
      <c r="F10" s="749"/>
    </row>
    <row r="11" spans="1:13" ht="39" customHeight="1" x14ac:dyDescent="0.3">
      <c r="A11" s="159" t="str">
        <f>IF(A12&lt;&gt;"","【3日目】","期間外")</f>
        <v>期間外</v>
      </c>
      <c r="B11" s="160" t="str">
        <f>IF(A11="期間外","","AM")</f>
        <v/>
      </c>
      <c r="C11" s="157"/>
      <c r="D11" s="196"/>
      <c r="E11" s="746"/>
      <c r="F11" s="748"/>
    </row>
    <row r="12" spans="1:13" ht="39" customHeight="1" x14ac:dyDescent="0.35">
      <c r="A12" s="161" t="str">
        <f>IF($D$3&gt;=3,(IF(ISERROR(A10+1),"",A10+1)),"")</f>
        <v/>
      </c>
      <c r="B12" s="162" t="str">
        <f>IF(A11="期間外","","PM")</f>
        <v/>
      </c>
      <c r="C12" s="158"/>
      <c r="D12" s="197"/>
      <c r="E12" s="747"/>
      <c r="F12" s="749"/>
    </row>
    <row r="13" spans="1:13" ht="39" customHeight="1" x14ac:dyDescent="0.3">
      <c r="A13" s="159" t="str">
        <f>IF(A14&lt;&gt;"","【4日目】","期間外")</f>
        <v>期間外</v>
      </c>
      <c r="B13" s="160" t="str">
        <f>IF(A13="期間外","","AM")</f>
        <v/>
      </c>
      <c r="C13" s="157"/>
      <c r="D13" s="196"/>
      <c r="E13" s="746"/>
      <c r="F13" s="748"/>
    </row>
    <row r="14" spans="1:13" ht="39" customHeight="1" x14ac:dyDescent="0.35">
      <c r="A14" s="161" t="str">
        <f>IF($D$3&gt;=4,(IF(ISERROR(A12+1),"",A12+1)),"")</f>
        <v/>
      </c>
      <c r="B14" s="162" t="str">
        <f>IF(A13="期間外","","PM")</f>
        <v/>
      </c>
      <c r="C14" s="158"/>
      <c r="D14" s="197"/>
      <c r="E14" s="747"/>
      <c r="F14" s="749"/>
    </row>
    <row r="15" spans="1:13" ht="39" customHeight="1" x14ac:dyDescent="0.3">
      <c r="A15" s="159" t="str">
        <f>IF(A16&lt;&gt;"","【5日目】","期間外")</f>
        <v>期間外</v>
      </c>
      <c r="B15" s="160" t="str">
        <f>IF(A15="期間外","","AM")</f>
        <v/>
      </c>
      <c r="C15" s="157"/>
      <c r="D15" s="196"/>
      <c r="E15" s="746"/>
      <c r="F15" s="748"/>
    </row>
    <row r="16" spans="1:13" ht="39" customHeight="1" x14ac:dyDescent="0.35">
      <c r="A16" s="161" t="str">
        <f>IF($D$3&gt;=5,(IF(ISERROR(A14+1),"",A14+1)),"")</f>
        <v/>
      </c>
      <c r="B16" s="162" t="str">
        <f>IF(A15="期間外","","PM")</f>
        <v/>
      </c>
      <c r="C16" s="158"/>
      <c r="D16" s="197"/>
      <c r="E16" s="747"/>
      <c r="F16" s="749"/>
    </row>
    <row r="17" spans="1:6" ht="39" customHeight="1" x14ac:dyDescent="0.3">
      <c r="A17" s="159" t="str">
        <f>IF(A18&lt;&gt;"","【6日目】","期間外")</f>
        <v>期間外</v>
      </c>
      <c r="B17" s="160" t="str">
        <f>IF(A17="期間外","","AM")</f>
        <v/>
      </c>
      <c r="C17" s="157"/>
      <c r="D17" s="196"/>
      <c r="E17" s="746"/>
      <c r="F17" s="748"/>
    </row>
    <row r="18" spans="1:6" ht="39" customHeight="1" x14ac:dyDescent="0.35">
      <c r="A18" s="161" t="str">
        <f>IF($D$3&gt;=6,(IF(ISERROR(A16+1),"",A16+1)),"")</f>
        <v/>
      </c>
      <c r="B18" s="162" t="str">
        <f>IF(A17="期間外","","PM")</f>
        <v/>
      </c>
      <c r="C18" s="158"/>
      <c r="D18" s="197"/>
      <c r="E18" s="747"/>
      <c r="F18" s="749"/>
    </row>
    <row r="19" spans="1:6" ht="39" customHeight="1" x14ac:dyDescent="0.3">
      <c r="A19" s="159" t="str">
        <f>IF(A20&lt;&gt;"","【7日目】","期間外")</f>
        <v>期間外</v>
      </c>
      <c r="B19" s="160" t="str">
        <f>IF(A19="期間外","","AM")</f>
        <v/>
      </c>
      <c r="C19" s="157"/>
      <c r="D19" s="196"/>
      <c r="E19" s="746"/>
      <c r="F19" s="748"/>
    </row>
    <row r="20" spans="1:6" ht="39" customHeight="1" x14ac:dyDescent="0.35">
      <c r="A20" s="161" t="str">
        <f>IF($D$3&gt;=7,(IF(ISERROR(A18+1),"",A18+1)),"")</f>
        <v/>
      </c>
      <c r="B20" s="162" t="str">
        <f>IF(A19="期間外","","PM")</f>
        <v/>
      </c>
      <c r="C20" s="158"/>
      <c r="D20" s="197"/>
      <c r="E20" s="747"/>
      <c r="F20" s="749"/>
    </row>
    <row r="21" spans="1:6" ht="39" customHeight="1" x14ac:dyDescent="0.3">
      <c r="A21" s="159" t="str">
        <f>IF(A22&lt;&gt;"","【8日目】","期間外")</f>
        <v>期間外</v>
      </c>
      <c r="B21" s="160" t="str">
        <f>IF(A21="期間外","","AM")</f>
        <v/>
      </c>
      <c r="C21" s="157"/>
      <c r="D21" s="196"/>
      <c r="E21" s="746"/>
      <c r="F21" s="748"/>
    </row>
    <row r="22" spans="1:6" ht="39" customHeight="1" x14ac:dyDescent="0.35">
      <c r="A22" s="161" t="str">
        <f>IF($D$3&gt;=8,(IF(ISERROR(A20+1),"",A20+1)),"")</f>
        <v/>
      </c>
      <c r="B22" s="162" t="str">
        <f>IF(A21="期間外","","PM")</f>
        <v/>
      </c>
      <c r="C22" s="158"/>
      <c r="D22" s="197"/>
      <c r="E22" s="747"/>
      <c r="F22" s="749"/>
    </row>
    <row r="23" spans="1:6" ht="39" customHeight="1" x14ac:dyDescent="0.3">
      <c r="A23" s="159" t="str">
        <f>IF(A24&lt;&gt;"","【9日目】","期間外")</f>
        <v>期間外</v>
      </c>
      <c r="B23" s="160" t="str">
        <f>IF(A23="期間外","","AM")</f>
        <v/>
      </c>
      <c r="C23" s="157"/>
      <c r="D23" s="196"/>
      <c r="E23" s="746"/>
      <c r="F23" s="748"/>
    </row>
    <row r="24" spans="1:6" ht="39" customHeight="1" x14ac:dyDescent="0.35">
      <c r="A24" s="161" t="str">
        <f>IF($D$3&gt;=9,(IF(ISERROR(A22+1),"",A22+1)),"")</f>
        <v/>
      </c>
      <c r="B24" s="162" t="str">
        <f>IF(A23="期間外","","PM")</f>
        <v/>
      </c>
      <c r="C24" s="158"/>
      <c r="D24" s="197"/>
      <c r="E24" s="747"/>
      <c r="F24" s="749"/>
    </row>
    <row r="25" spans="1:6" ht="39" customHeight="1" x14ac:dyDescent="0.3">
      <c r="A25" s="159" t="str">
        <f>IF(A26&lt;&gt;"","【10日目】","期間外")</f>
        <v>期間外</v>
      </c>
      <c r="B25" s="160" t="str">
        <f>IF(A25="期間外","","AM")</f>
        <v/>
      </c>
      <c r="C25" s="157"/>
      <c r="D25" s="196"/>
      <c r="E25" s="746"/>
      <c r="F25" s="748"/>
    </row>
    <row r="26" spans="1:6" ht="39" customHeight="1" x14ac:dyDescent="0.35">
      <c r="A26" s="161" t="str">
        <f>IF($D$3&gt;=10,(IF(ISERROR(A24+1),"",A24+1)),"")</f>
        <v/>
      </c>
      <c r="B26" s="162" t="str">
        <f>IF(A25="期間外","","PM")</f>
        <v/>
      </c>
      <c r="C26" s="158"/>
      <c r="D26" s="197"/>
      <c r="E26" s="747"/>
      <c r="F26" s="749"/>
    </row>
    <row r="27" spans="1:6" ht="39" customHeight="1" x14ac:dyDescent="0.3">
      <c r="A27" s="159" t="str">
        <f>IF(A28&lt;&gt;"","【11日目】","期間外")</f>
        <v>期間外</v>
      </c>
      <c r="B27" s="160" t="str">
        <f>IF(A27="期間外","","AM")</f>
        <v/>
      </c>
      <c r="C27" s="157"/>
      <c r="D27" s="196"/>
      <c r="E27" s="746"/>
      <c r="F27" s="748"/>
    </row>
    <row r="28" spans="1:6" ht="39" customHeight="1" x14ac:dyDescent="0.35">
      <c r="A28" s="161" t="str">
        <f>IF($D$3&gt;=11,(IF(ISERROR(A26+1),"",A26+1)),"")</f>
        <v/>
      </c>
      <c r="B28" s="162" t="str">
        <f>IF(A27="期間外","","PM")</f>
        <v/>
      </c>
      <c r="C28" s="158"/>
      <c r="D28" s="197"/>
      <c r="E28" s="747"/>
      <c r="F28" s="749"/>
    </row>
    <row r="29" spans="1:6" ht="39" customHeight="1" x14ac:dyDescent="0.3">
      <c r="A29" s="159" t="str">
        <f>IF(A30&lt;&gt;"","【12日目】","期間外")</f>
        <v>期間外</v>
      </c>
      <c r="B29" s="160" t="str">
        <f>IF(A29="期間外","","AM")</f>
        <v/>
      </c>
      <c r="C29" s="157"/>
      <c r="D29" s="196"/>
      <c r="E29" s="746"/>
      <c r="F29" s="748"/>
    </row>
    <row r="30" spans="1:6" ht="39" customHeight="1" x14ac:dyDescent="0.35">
      <c r="A30" s="161" t="str">
        <f>IF($D$3&gt;=12,(IF(ISERROR(A28+1),"",A28+1)),"")</f>
        <v/>
      </c>
      <c r="B30" s="162" t="str">
        <f>IF(A29="期間外","","PM")</f>
        <v/>
      </c>
      <c r="C30" s="158"/>
      <c r="D30" s="197"/>
      <c r="E30" s="747"/>
      <c r="F30" s="749"/>
    </row>
    <row r="31" spans="1:6" ht="39" customHeight="1" x14ac:dyDescent="0.3">
      <c r="A31" s="159" t="str">
        <f>IF(A32&lt;&gt;"","【13日目】","期間外")</f>
        <v>期間外</v>
      </c>
      <c r="B31" s="160" t="str">
        <f>IF(A31="期間外","","AM")</f>
        <v/>
      </c>
      <c r="C31" s="157"/>
      <c r="D31" s="196"/>
      <c r="E31" s="746"/>
      <c r="F31" s="748"/>
    </row>
    <row r="32" spans="1:6" ht="39" customHeight="1" x14ac:dyDescent="0.35">
      <c r="A32" s="161" t="str">
        <f>IF($D$3&gt;=13,(IF(ISERROR(A30+1),"",A30+1)),"")</f>
        <v/>
      </c>
      <c r="B32" s="162" t="str">
        <f>IF(A31="期間外","","PM")</f>
        <v/>
      </c>
      <c r="C32" s="158"/>
      <c r="D32" s="197"/>
      <c r="E32" s="747"/>
      <c r="F32" s="749"/>
    </row>
    <row r="33" spans="1:6" ht="39" customHeight="1" x14ac:dyDescent="0.3">
      <c r="A33" s="159" t="str">
        <f>IF(A34&lt;&gt;"","【14日目】","期間外")</f>
        <v>期間外</v>
      </c>
      <c r="B33" s="160" t="str">
        <f>IF(A33="期間外","","AM")</f>
        <v/>
      </c>
      <c r="C33" s="157"/>
      <c r="D33" s="196"/>
      <c r="E33" s="746"/>
      <c r="F33" s="748"/>
    </row>
    <row r="34" spans="1:6" ht="39" customHeight="1" x14ac:dyDescent="0.35">
      <c r="A34" s="161" t="str">
        <f>IF($D$3&gt;=14,(IF(ISERROR(A32+1),"",A32+1)),"")</f>
        <v/>
      </c>
      <c r="B34" s="162" t="str">
        <f>IF(A33="期間外","","PM")</f>
        <v/>
      </c>
      <c r="C34" s="158"/>
      <c r="D34" s="197"/>
      <c r="E34" s="747"/>
      <c r="F34" s="749"/>
    </row>
    <row r="35" spans="1:6" ht="39" customHeight="1" x14ac:dyDescent="0.3">
      <c r="A35" s="159" t="str">
        <f>IF(A36&lt;&gt;"","【15日目】","期間外")</f>
        <v>期間外</v>
      </c>
      <c r="B35" s="160" t="str">
        <f>IF(A35="期間外","","AM")</f>
        <v/>
      </c>
      <c r="C35" s="157"/>
      <c r="D35" s="196"/>
      <c r="E35" s="746"/>
      <c r="F35" s="748"/>
    </row>
    <row r="36" spans="1:6" ht="39" customHeight="1" x14ac:dyDescent="0.35">
      <c r="A36" s="161" t="str">
        <f>IF($D$3&gt;=15,(IF(ISERROR(A34+1),"",A34+1)),"")</f>
        <v/>
      </c>
      <c r="B36" s="162" t="str">
        <f>IF(A35="期間外","","PM")</f>
        <v/>
      </c>
      <c r="C36" s="158"/>
      <c r="D36" s="197"/>
      <c r="E36" s="747"/>
      <c r="F36" s="749"/>
    </row>
    <row r="37" spans="1:6" ht="39" customHeight="1" x14ac:dyDescent="0.3">
      <c r="A37" s="159" t="str">
        <f>IF(A38&lt;&gt;"","【16日目】","期間外")</f>
        <v>期間外</v>
      </c>
      <c r="B37" s="160" t="str">
        <f>IF(A37="期間外","","AM")</f>
        <v/>
      </c>
      <c r="C37" s="157"/>
      <c r="D37" s="196"/>
      <c r="E37" s="746"/>
      <c r="F37" s="748"/>
    </row>
    <row r="38" spans="1:6" ht="39" customHeight="1" x14ac:dyDescent="0.35">
      <c r="A38" s="161" t="str">
        <f>IF($D$3&gt;=16,(IF(ISERROR(A36+1),"",A36+1)),"")</f>
        <v/>
      </c>
      <c r="B38" s="162" t="str">
        <f>IF(A37="期間外","","PM")</f>
        <v/>
      </c>
      <c r="C38" s="158"/>
      <c r="D38" s="197"/>
      <c r="E38" s="747"/>
      <c r="F38" s="749"/>
    </row>
    <row r="39" spans="1:6" ht="39" customHeight="1" x14ac:dyDescent="0.3">
      <c r="A39" s="159" t="str">
        <f>IF(A40&lt;&gt;"","【17日目】","期間外")</f>
        <v>期間外</v>
      </c>
      <c r="B39" s="160" t="str">
        <f>IF(A39="期間外","","AM")</f>
        <v/>
      </c>
      <c r="C39" s="157"/>
      <c r="D39" s="196"/>
      <c r="E39" s="746"/>
      <c r="F39" s="748"/>
    </row>
    <row r="40" spans="1:6" ht="39" customHeight="1" x14ac:dyDescent="0.35">
      <c r="A40" s="161" t="str">
        <f>IF($D$3&gt;=17,(IF(ISERROR(A38+1),"",A38+1)),"")</f>
        <v/>
      </c>
      <c r="B40" s="162" t="str">
        <f>IF(A39="期間外","","PM")</f>
        <v/>
      </c>
      <c r="C40" s="158"/>
      <c r="D40" s="197"/>
      <c r="E40" s="747"/>
      <c r="F40" s="749"/>
    </row>
    <row r="41" spans="1:6" ht="39" customHeight="1" x14ac:dyDescent="0.3">
      <c r="A41" s="159" t="str">
        <f>IF(A42&lt;&gt;"","【18日目】","期間外")</f>
        <v>期間外</v>
      </c>
      <c r="B41" s="160" t="str">
        <f>IF(A41="期間外","","AM")</f>
        <v/>
      </c>
      <c r="C41" s="157"/>
      <c r="D41" s="196"/>
      <c r="E41" s="746"/>
      <c r="F41" s="748"/>
    </row>
    <row r="42" spans="1:6" ht="39" customHeight="1" x14ac:dyDescent="0.35">
      <c r="A42" s="161" t="str">
        <f>IF($D$3&gt;=18,(IF(ISERROR(A40+1),"",A40+1)),"")</f>
        <v/>
      </c>
      <c r="B42" s="162" t="str">
        <f>IF(A41="期間外","","PM")</f>
        <v/>
      </c>
      <c r="C42" s="158"/>
      <c r="D42" s="197"/>
      <c r="E42" s="747"/>
      <c r="F42" s="749"/>
    </row>
    <row r="43" spans="1:6" ht="39" customHeight="1" x14ac:dyDescent="0.3">
      <c r="A43" s="159" t="str">
        <f>IF(A44&lt;&gt;"","【19日目】","期間外")</f>
        <v>期間外</v>
      </c>
      <c r="B43" s="160" t="str">
        <f>IF(A43="期間外","","AM")</f>
        <v/>
      </c>
      <c r="C43" s="157"/>
      <c r="D43" s="196"/>
      <c r="E43" s="746"/>
      <c r="F43" s="748"/>
    </row>
    <row r="44" spans="1:6" ht="39" customHeight="1" x14ac:dyDescent="0.35">
      <c r="A44" s="161" t="str">
        <f>IF($D$3&gt;=19,(IF(ISERROR(A42+1),"",A42+1)),"")</f>
        <v/>
      </c>
      <c r="B44" s="162" t="str">
        <f>IF(A43="期間外","","PM")</f>
        <v/>
      </c>
      <c r="C44" s="158"/>
      <c r="D44" s="197"/>
      <c r="E44" s="747"/>
      <c r="F44" s="749"/>
    </row>
    <row r="45" spans="1:6" ht="39" customHeight="1" x14ac:dyDescent="0.3">
      <c r="A45" s="159" t="str">
        <f>IF(A46&lt;&gt;"","【20日目】","期間外")</f>
        <v>期間外</v>
      </c>
      <c r="B45" s="160" t="str">
        <f>IF(A45="期間外","","AM")</f>
        <v/>
      </c>
      <c r="C45" s="157"/>
      <c r="D45" s="196"/>
      <c r="E45" s="746"/>
      <c r="F45" s="748"/>
    </row>
    <row r="46" spans="1:6" ht="39" customHeight="1" x14ac:dyDescent="0.35">
      <c r="A46" s="161" t="str">
        <f>IF($D$3&gt;=20,(IF(ISERROR(A44+1),"",A44+1)),"")</f>
        <v/>
      </c>
      <c r="B46" s="162" t="str">
        <f>IF(A45="期間外","","PM")</f>
        <v/>
      </c>
      <c r="C46" s="158"/>
      <c r="D46" s="197"/>
      <c r="E46" s="747"/>
      <c r="F46" s="749"/>
    </row>
    <row r="47" spans="1:6" ht="39" customHeight="1" x14ac:dyDescent="0.3">
      <c r="A47" s="159" t="str">
        <f>IF(A48&lt;&gt;"","【21日目】","期間外")</f>
        <v>期間外</v>
      </c>
      <c r="B47" s="160" t="str">
        <f>IF(A47="期間外","","AM")</f>
        <v/>
      </c>
      <c r="C47" s="157"/>
      <c r="D47" s="196"/>
      <c r="E47" s="746"/>
      <c r="F47" s="748"/>
    </row>
    <row r="48" spans="1:6" ht="39" customHeight="1" x14ac:dyDescent="0.35">
      <c r="A48" s="161" t="str">
        <f>IF($D$3&gt;=21,(IF(ISERROR(A46+1),"",A46+1)),"")</f>
        <v/>
      </c>
      <c r="B48" s="162" t="str">
        <f>IF(A47="期間外","","PM")</f>
        <v/>
      </c>
      <c r="C48" s="158"/>
      <c r="D48" s="197"/>
      <c r="E48" s="747"/>
      <c r="F48" s="749"/>
    </row>
    <row r="49" spans="1:6" ht="39" customHeight="1" x14ac:dyDescent="0.3">
      <c r="A49" s="159" t="s">
        <v>295</v>
      </c>
      <c r="B49" s="160"/>
      <c r="C49" s="157"/>
      <c r="D49" s="282"/>
      <c r="E49" s="746"/>
      <c r="F49" s="748"/>
    </row>
    <row r="50" spans="1:6" ht="39" customHeight="1" x14ac:dyDescent="0.35">
      <c r="A50" s="161" t="str">
        <f>IF($D$3&gt;=21,(IF(ISERROR(A48+1),"",A48+1)),"")</f>
        <v/>
      </c>
      <c r="B50" s="162"/>
      <c r="C50" s="158"/>
      <c r="D50" s="283"/>
      <c r="E50" s="747"/>
      <c r="F50" s="749"/>
    </row>
  </sheetData>
  <sheetProtection algorithmName="SHA-512" hashValue="N9i2new1XFv94FFt/FGE9jOzmGdDk6VM7TamIOVwuteTZNF7iME69PzgIVB53xi5J2GLB/zJJq067LbX4UDlTw==" saltValue="uf4eqCt7Zutk+gv6Mkq6Cg==" spinCount="100000" sheet="1" formatCells="0" formatColumns="0" formatRows="0" selectLockedCells="1"/>
  <mergeCells count="53">
    <mergeCell ref="A2:F2"/>
    <mergeCell ref="E9:E10"/>
    <mergeCell ref="F9:F10"/>
    <mergeCell ref="E7:E8"/>
    <mergeCell ref="F7:F8"/>
    <mergeCell ref="D3:D4"/>
    <mergeCell ref="E4:F4"/>
    <mergeCell ref="E3:F3"/>
    <mergeCell ref="C3:C4"/>
    <mergeCell ref="A3:B4"/>
    <mergeCell ref="A5:C6"/>
    <mergeCell ref="E5:E6"/>
    <mergeCell ref="D5:D6"/>
    <mergeCell ref="E15:E16"/>
    <mergeCell ref="F15:F16"/>
    <mergeCell ref="E13:E14"/>
    <mergeCell ref="F13:F14"/>
    <mergeCell ref="E11:E12"/>
    <mergeCell ref="F11:F12"/>
    <mergeCell ref="E21:E22"/>
    <mergeCell ref="F21:F22"/>
    <mergeCell ref="E19:E20"/>
    <mergeCell ref="F19:F20"/>
    <mergeCell ref="E17:E18"/>
    <mergeCell ref="F17:F18"/>
    <mergeCell ref="E27:E28"/>
    <mergeCell ref="F27:F28"/>
    <mergeCell ref="E25:E26"/>
    <mergeCell ref="F25:F26"/>
    <mergeCell ref="E23:E24"/>
    <mergeCell ref="F23:F24"/>
    <mergeCell ref="E33:E34"/>
    <mergeCell ref="F33:F34"/>
    <mergeCell ref="E31:E32"/>
    <mergeCell ref="F31:F32"/>
    <mergeCell ref="E29:E30"/>
    <mergeCell ref="F29:F30"/>
    <mergeCell ref="E49:E50"/>
    <mergeCell ref="F49:F50"/>
    <mergeCell ref="E35:E36"/>
    <mergeCell ref="F35:F36"/>
    <mergeCell ref="E41:E42"/>
    <mergeCell ref="F41:F42"/>
    <mergeCell ref="E39:E40"/>
    <mergeCell ref="F39:F40"/>
    <mergeCell ref="E37:E38"/>
    <mergeCell ref="F37:F38"/>
    <mergeCell ref="E47:E48"/>
    <mergeCell ref="F47:F48"/>
    <mergeCell ref="E45:E46"/>
    <mergeCell ref="F45:F46"/>
    <mergeCell ref="E43:E44"/>
    <mergeCell ref="F43:F44"/>
  </mergeCells>
  <phoneticPr fontId="11"/>
  <conditionalFormatting sqref="B7">
    <cfRule type="expression" dxfId="559" priority="556">
      <formula>$B$7="AM"</formula>
    </cfRule>
  </conditionalFormatting>
  <conditionalFormatting sqref="B8">
    <cfRule type="expression" dxfId="558" priority="555">
      <formula>$B$8="PM"</formula>
    </cfRule>
  </conditionalFormatting>
  <conditionalFormatting sqref="A7">
    <cfRule type="expression" dxfId="557" priority="554">
      <formula>$A$7&lt;&gt;"期間外"</formula>
    </cfRule>
  </conditionalFormatting>
  <conditionalFormatting sqref="A8">
    <cfRule type="expression" dxfId="556" priority="553">
      <formula>$A$8&lt;&gt;"入国日未設定"</formula>
    </cfRule>
  </conditionalFormatting>
  <conditionalFormatting sqref="A9">
    <cfRule type="expression" dxfId="555" priority="552">
      <formula>$A$9&lt;&gt;"期間外"</formula>
    </cfRule>
  </conditionalFormatting>
  <conditionalFormatting sqref="A11">
    <cfRule type="expression" dxfId="554" priority="551">
      <formula>$A$11&lt;&gt;"期間外"</formula>
    </cfRule>
  </conditionalFormatting>
  <conditionalFormatting sqref="A15">
    <cfRule type="expression" dxfId="553" priority="549">
      <formula>$A$15&lt;&gt;"期間外"</formula>
    </cfRule>
  </conditionalFormatting>
  <conditionalFormatting sqref="A17">
    <cfRule type="expression" dxfId="552" priority="546">
      <formula>$A17&lt;&gt;"期間外"</formula>
    </cfRule>
  </conditionalFormatting>
  <conditionalFormatting sqref="A19">
    <cfRule type="expression" dxfId="551" priority="545">
      <formula>$A19&lt;&gt;"期間外"</formula>
    </cfRule>
  </conditionalFormatting>
  <conditionalFormatting sqref="A21">
    <cfRule type="expression" dxfId="550" priority="544">
      <formula>$A21&lt;&gt;"期間外"</formula>
    </cfRule>
  </conditionalFormatting>
  <conditionalFormatting sqref="A23">
    <cfRule type="expression" dxfId="549" priority="543">
      <formula>$A23&lt;&gt;"期間外"</formula>
    </cfRule>
  </conditionalFormatting>
  <conditionalFormatting sqref="A25">
    <cfRule type="expression" dxfId="548" priority="542">
      <formula>$A25&lt;&gt;"期間外"</formula>
    </cfRule>
  </conditionalFormatting>
  <conditionalFormatting sqref="A27">
    <cfRule type="expression" dxfId="547" priority="541">
      <formula>$A27&lt;&gt;"期間外"</formula>
    </cfRule>
  </conditionalFormatting>
  <conditionalFormatting sqref="A29">
    <cfRule type="expression" dxfId="546" priority="540">
      <formula>$A29&lt;&gt;"期間外"</formula>
    </cfRule>
  </conditionalFormatting>
  <conditionalFormatting sqref="A31">
    <cfRule type="expression" dxfId="545" priority="539">
      <formula>$A31&lt;&gt;"期間外"</formula>
    </cfRule>
  </conditionalFormatting>
  <conditionalFormatting sqref="A33">
    <cfRule type="expression" dxfId="544" priority="538">
      <formula>$A33&lt;&gt;"期間外"</formula>
    </cfRule>
  </conditionalFormatting>
  <conditionalFormatting sqref="A35">
    <cfRule type="expression" dxfId="543" priority="537">
      <formula>$A35&lt;&gt;"期間外"</formula>
    </cfRule>
  </conditionalFormatting>
  <conditionalFormatting sqref="A37">
    <cfRule type="expression" dxfId="542" priority="536">
      <formula>$A37&lt;&gt;"期間外"</formula>
    </cfRule>
  </conditionalFormatting>
  <conditionalFormatting sqref="A39">
    <cfRule type="expression" dxfId="541" priority="535">
      <formula>$A39&lt;&gt;"期間外"</formula>
    </cfRule>
  </conditionalFormatting>
  <conditionalFormatting sqref="A41">
    <cfRule type="expression" dxfId="540" priority="534">
      <formula>$A41&lt;&gt;"期間外"</formula>
    </cfRule>
  </conditionalFormatting>
  <conditionalFormatting sqref="A43">
    <cfRule type="expression" dxfId="539" priority="533">
      <formula>$A43&lt;&gt;"期間外"</formula>
    </cfRule>
  </conditionalFormatting>
  <conditionalFormatting sqref="A45">
    <cfRule type="expression" dxfId="538" priority="532">
      <formula>$A45&lt;&gt;"期間外"</formula>
    </cfRule>
  </conditionalFormatting>
  <conditionalFormatting sqref="A47">
    <cfRule type="expression" dxfId="537" priority="531">
      <formula>$A47&lt;&gt;"期間外"</formula>
    </cfRule>
  </conditionalFormatting>
  <conditionalFormatting sqref="A10">
    <cfRule type="notContainsBlanks" dxfId="536" priority="752">
      <formula>LEN(TRIM(A10))&gt;0</formula>
    </cfRule>
  </conditionalFormatting>
  <conditionalFormatting sqref="A12">
    <cfRule type="notContainsBlanks" dxfId="535" priority="529">
      <formula>LEN(TRIM(A12))&gt;0</formula>
    </cfRule>
  </conditionalFormatting>
  <conditionalFormatting sqref="A14">
    <cfRule type="notContainsBlanks" dxfId="534" priority="528">
      <formula>LEN(TRIM(A14))&gt;0</formula>
    </cfRule>
  </conditionalFormatting>
  <conditionalFormatting sqref="A16">
    <cfRule type="notContainsBlanks" dxfId="533" priority="527">
      <formula>LEN(TRIM(A16))&gt;0</formula>
    </cfRule>
  </conditionalFormatting>
  <conditionalFormatting sqref="A18">
    <cfRule type="notContainsBlanks" dxfId="532" priority="526">
      <formula>LEN(TRIM(A18))&gt;0</formula>
    </cfRule>
  </conditionalFormatting>
  <conditionalFormatting sqref="A20">
    <cfRule type="notContainsBlanks" dxfId="531" priority="525">
      <formula>LEN(TRIM(A20))&gt;0</formula>
    </cfRule>
  </conditionalFormatting>
  <conditionalFormatting sqref="A22">
    <cfRule type="notContainsBlanks" dxfId="530" priority="524">
      <formula>LEN(TRIM(A22))&gt;0</formula>
    </cfRule>
  </conditionalFormatting>
  <conditionalFormatting sqref="A24">
    <cfRule type="notContainsBlanks" dxfId="529" priority="523">
      <formula>LEN(TRIM(A24))&gt;0</formula>
    </cfRule>
  </conditionalFormatting>
  <conditionalFormatting sqref="A26">
    <cfRule type="notContainsBlanks" dxfId="528" priority="522">
      <formula>LEN(TRIM(A26))&gt;0</formula>
    </cfRule>
  </conditionalFormatting>
  <conditionalFormatting sqref="A28">
    <cfRule type="notContainsBlanks" dxfId="527" priority="521">
      <formula>LEN(TRIM(A28))&gt;0</formula>
    </cfRule>
  </conditionalFormatting>
  <conditionalFormatting sqref="A30">
    <cfRule type="notContainsBlanks" dxfId="526" priority="520">
      <formula>LEN(TRIM(A30))&gt;0</formula>
    </cfRule>
  </conditionalFormatting>
  <conditionalFormatting sqref="A32">
    <cfRule type="notContainsBlanks" dxfId="525" priority="753">
      <formula>LEN(TRIM(A32))&gt;0</formula>
    </cfRule>
  </conditionalFormatting>
  <conditionalFormatting sqref="A34">
    <cfRule type="notContainsBlanks" dxfId="524" priority="518">
      <formula>LEN(TRIM(A34))&gt;0</formula>
    </cfRule>
  </conditionalFormatting>
  <conditionalFormatting sqref="A36">
    <cfRule type="notContainsBlanks" dxfId="523" priority="517">
      <formula>LEN(TRIM(A36))&gt;0</formula>
    </cfRule>
  </conditionalFormatting>
  <conditionalFormatting sqref="A38">
    <cfRule type="notContainsBlanks" dxfId="522" priority="516">
      <formula>LEN(TRIM(A38))&gt;0</formula>
    </cfRule>
  </conditionalFormatting>
  <conditionalFormatting sqref="A40">
    <cfRule type="notContainsBlanks" dxfId="521" priority="515">
      <formula>LEN(TRIM(A40))&gt;0</formula>
    </cfRule>
  </conditionalFormatting>
  <conditionalFormatting sqref="A42">
    <cfRule type="notContainsBlanks" dxfId="520" priority="514">
      <formula>LEN(TRIM(A42))&gt;0</formula>
    </cfRule>
  </conditionalFormatting>
  <conditionalFormatting sqref="A44">
    <cfRule type="notContainsBlanks" dxfId="519" priority="513">
      <formula>LEN(TRIM(A44))&gt;0</formula>
    </cfRule>
  </conditionalFormatting>
  <conditionalFormatting sqref="A46">
    <cfRule type="notContainsBlanks" dxfId="518" priority="512">
      <formula>LEN(TRIM(A46))&gt;0</formula>
    </cfRule>
  </conditionalFormatting>
  <conditionalFormatting sqref="A48">
    <cfRule type="notContainsBlanks" dxfId="517" priority="511">
      <formula>LEN(TRIM(A48))&gt;0</formula>
    </cfRule>
  </conditionalFormatting>
  <conditionalFormatting sqref="B9">
    <cfRule type="expression" dxfId="516" priority="510">
      <formula>$B9="AM"</formula>
    </cfRule>
  </conditionalFormatting>
  <conditionalFormatting sqref="B10">
    <cfRule type="expression" dxfId="515" priority="509">
      <formula>$B10="PM"</formula>
    </cfRule>
  </conditionalFormatting>
  <conditionalFormatting sqref="B11">
    <cfRule type="expression" dxfId="514" priority="508">
      <formula>$B11="AM"</formula>
    </cfRule>
  </conditionalFormatting>
  <conditionalFormatting sqref="B12">
    <cfRule type="expression" dxfId="513" priority="507">
      <formula>$B12="PM"</formula>
    </cfRule>
  </conditionalFormatting>
  <conditionalFormatting sqref="B13">
    <cfRule type="expression" dxfId="512" priority="506">
      <formula>$B13="AM"</formula>
    </cfRule>
  </conditionalFormatting>
  <conditionalFormatting sqref="B14">
    <cfRule type="expression" dxfId="511" priority="505">
      <formula>$B14="PM"</formula>
    </cfRule>
  </conditionalFormatting>
  <conditionalFormatting sqref="B15">
    <cfRule type="expression" dxfId="510" priority="504">
      <formula>$B15="AM"</formula>
    </cfRule>
  </conditionalFormatting>
  <conditionalFormatting sqref="B16">
    <cfRule type="expression" dxfId="509" priority="503">
      <formula>$B16="PM"</formula>
    </cfRule>
  </conditionalFormatting>
  <conditionalFormatting sqref="B17">
    <cfRule type="expression" dxfId="508" priority="502">
      <formula>$B17="AM"</formula>
    </cfRule>
  </conditionalFormatting>
  <conditionalFormatting sqref="B18">
    <cfRule type="expression" dxfId="507" priority="501">
      <formula>$B18="PM"</formula>
    </cfRule>
  </conditionalFormatting>
  <conditionalFormatting sqref="B19">
    <cfRule type="expression" dxfId="506" priority="500">
      <formula>$B19="AM"</formula>
    </cfRule>
  </conditionalFormatting>
  <conditionalFormatting sqref="B20">
    <cfRule type="expression" dxfId="505" priority="499">
      <formula>$B20="PM"</formula>
    </cfRule>
  </conditionalFormatting>
  <conditionalFormatting sqref="B21">
    <cfRule type="expression" dxfId="504" priority="498">
      <formula>$B21="AM"</formula>
    </cfRule>
  </conditionalFormatting>
  <conditionalFormatting sqref="B22">
    <cfRule type="expression" dxfId="503" priority="497">
      <formula>$B22="PM"</formula>
    </cfRule>
  </conditionalFormatting>
  <conditionalFormatting sqref="B23">
    <cfRule type="expression" dxfId="502" priority="496">
      <formula>$B23="AM"</formula>
    </cfRule>
  </conditionalFormatting>
  <conditionalFormatting sqref="B24">
    <cfRule type="expression" dxfId="501" priority="495">
      <formula>$B24="PM"</formula>
    </cfRule>
  </conditionalFormatting>
  <conditionalFormatting sqref="B25">
    <cfRule type="expression" dxfId="500" priority="494">
      <formula>$B25="AM"</formula>
    </cfRule>
  </conditionalFormatting>
  <conditionalFormatting sqref="B26">
    <cfRule type="expression" dxfId="499" priority="493">
      <formula>$B26="PM"</formula>
    </cfRule>
  </conditionalFormatting>
  <conditionalFormatting sqref="B27">
    <cfRule type="expression" dxfId="498" priority="492">
      <formula>$B27="AM"</formula>
    </cfRule>
  </conditionalFormatting>
  <conditionalFormatting sqref="B28">
    <cfRule type="expression" dxfId="497" priority="491">
      <formula>$B28="PM"</formula>
    </cfRule>
  </conditionalFormatting>
  <conditionalFormatting sqref="B29">
    <cfRule type="expression" dxfId="496" priority="490">
      <formula>$B29="AM"</formula>
    </cfRule>
  </conditionalFormatting>
  <conditionalFormatting sqref="B30">
    <cfRule type="expression" dxfId="495" priority="489">
      <formula>$B30="PM"</formula>
    </cfRule>
  </conditionalFormatting>
  <conditionalFormatting sqref="B31">
    <cfRule type="expression" dxfId="494" priority="488">
      <formula>$B31="AM"</formula>
    </cfRule>
  </conditionalFormatting>
  <conditionalFormatting sqref="B32">
    <cfRule type="expression" dxfId="493" priority="487">
      <formula>$B32="PM"</formula>
    </cfRule>
  </conditionalFormatting>
  <conditionalFormatting sqref="B33">
    <cfRule type="expression" dxfId="492" priority="486">
      <formula>$B33="AM"</formula>
    </cfRule>
  </conditionalFormatting>
  <conditionalFormatting sqref="B34">
    <cfRule type="expression" dxfId="491" priority="485">
      <formula>$B34="PM"</formula>
    </cfRule>
  </conditionalFormatting>
  <conditionalFormatting sqref="B35">
    <cfRule type="expression" dxfId="490" priority="484">
      <formula>$B35="AM"</formula>
    </cfRule>
  </conditionalFormatting>
  <conditionalFormatting sqref="B36">
    <cfRule type="expression" dxfId="489" priority="483">
      <formula>$B36="PM"</formula>
    </cfRule>
  </conditionalFormatting>
  <conditionalFormatting sqref="B37">
    <cfRule type="expression" dxfId="488" priority="482">
      <formula>$B37="AM"</formula>
    </cfRule>
  </conditionalFormatting>
  <conditionalFormatting sqref="B38">
    <cfRule type="expression" dxfId="487" priority="481">
      <formula>$B38="PM"</formula>
    </cfRule>
  </conditionalFormatting>
  <conditionalFormatting sqref="B39">
    <cfRule type="expression" dxfId="486" priority="480">
      <formula>$B39="AM"</formula>
    </cfRule>
  </conditionalFormatting>
  <conditionalFormatting sqref="B40">
    <cfRule type="expression" dxfId="485" priority="479">
      <formula>$B40="PM"</formula>
    </cfRule>
  </conditionalFormatting>
  <conditionalFormatting sqref="B41">
    <cfRule type="expression" dxfId="484" priority="478">
      <formula>$B41="AM"</formula>
    </cfRule>
  </conditionalFormatting>
  <conditionalFormatting sqref="B42">
    <cfRule type="expression" dxfId="483" priority="477">
      <formula>$B42="PM"</formula>
    </cfRule>
  </conditionalFormatting>
  <conditionalFormatting sqref="B43">
    <cfRule type="expression" dxfId="482" priority="476">
      <formula>$B43="AM"</formula>
    </cfRule>
  </conditionalFormatting>
  <conditionalFormatting sqref="B44">
    <cfRule type="expression" dxfId="481" priority="475">
      <formula>$B44="PM"</formula>
    </cfRule>
  </conditionalFormatting>
  <conditionalFormatting sqref="B45">
    <cfRule type="expression" dxfId="480" priority="474">
      <formula>$B45="AM"</formula>
    </cfRule>
  </conditionalFormatting>
  <conditionalFormatting sqref="B46">
    <cfRule type="expression" dxfId="479" priority="473">
      <formula>$B46="PM"</formula>
    </cfRule>
  </conditionalFormatting>
  <conditionalFormatting sqref="B47">
    <cfRule type="expression" dxfId="478" priority="472">
      <formula>$B47="AM"</formula>
    </cfRule>
  </conditionalFormatting>
  <conditionalFormatting sqref="B48">
    <cfRule type="expression" dxfId="477" priority="471">
      <formula>$B48="PM"</formula>
    </cfRule>
  </conditionalFormatting>
  <conditionalFormatting sqref="C7">
    <cfRule type="expression" dxfId="476" priority="468">
      <formula>AND($A7&lt;&gt;"期間外",$C7&lt;&gt;"")</formula>
    </cfRule>
    <cfRule type="expression" dxfId="475" priority="470">
      <formula>AND($A7&lt;&gt;"期間外",$C7="")</formula>
    </cfRule>
  </conditionalFormatting>
  <conditionalFormatting sqref="C8">
    <cfRule type="expression" dxfId="474" priority="466">
      <formula>AND($A7&lt;&gt;"期間外",$C8&lt;&gt;"")</formula>
    </cfRule>
    <cfRule type="expression" dxfId="473" priority="467">
      <formula>AND($A7&lt;&gt;"期間外",$C8="")</formula>
    </cfRule>
  </conditionalFormatting>
  <conditionalFormatting sqref="D7">
    <cfRule type="expression" dxfId="472" priority="383">
      <formula>AND($A7&lt;&gt;"期間外",$D7="")</formula>
    </cfRule>
    <cfRule type="expression" dxfId="471" priority="385">
      <formula>AND($A7&lt;&gt;"期間外",$D7&lt;&gt;"")</formula>
    </cfRule>
  </conditionalFormatting>
  <conditionalFormatting sqref="D8">
    <cfRule type="expression" dxfId="470" priority="377">
      <formula>AND($A7&lt;&gt;"期間外",$D8="")</formula>
    </cfRule>
    <cfRule type="expression" dxfId="469" priority="378">
      <formula>AND($A7&lt;&gt;"期間外",$D8&lt;&gt;"")</formula>
    </cfRule>
  </conditionalFormatting>
  <conditionalFormatting sqref="E7:E8">
    <cfRule type="expression" dxfId="468" priority="375">
      <formula>AND($A7&lt;&gt;"期間外",$E7&lt;&gt;"")</formula>
    </cfRule>
    <cfRule type="expression" dxfId="467" priority="376">
      <formula>AND($A7&lt;&gt;"期間外",$E7="")</formula>
    </cfRule>
  </conditionalFormatting>
  <conditionalFormatting sqref="F7:F8">
    <cfRule type="expression" dxfId="466" priority="373">
      <formula>AND($A7&lt;&gt;"期間外",$F7&lt;&gt;"")</formula>
    </cfRule>
    <cfRule type="expression" dxfId="465" priority="374">
      <formula>AND($A7&lt;&gt;"期間外",$F7="")</formula>
    </cfRule>
  </conditionalFormatting>
  <conditionalFormatting sqref="A13">
    <cfRule type="expression" dxfId="464" priority="338">
      <formula>$A$13&lt;&gt;"期間外"</formula>
    </cfRule>
  </conditionalFormatting>
  <conditionalFormatting sqref="C9">
    <cfRule type="expression" dxfId="463" priority="336">
      <formula>AND($A9&lt;&gt;"期間外",$C9&lt;&gt;"")</formula>
    </cfRule>
    <cfRule type="expression" dxfId="462" priority="337">
      <formula>AND($A9&lt;&gt;"期間外",$C9="")</formula>
    </cfRule>
  </conditionalFormatting>
  <conditionalFormatting sqref="D9">
    <cfRule type="expression" dxfId="461" priority="332">
      <formula>AND($A9&lt;&gt;"期間外",$D9="")</formula>
    </cfRule>
    <cfRule type="expression" dxfId="460" priority="333">
      <formula>AND($A9&lt;&gt;"期間外",$D9&lt;&gt;"")</formula>
    </cfRule>
  </conditionalFormatting>
  <conditionalFormatting sqref="D10">
    <cfRule type="expression" dxfId="459" priority="330">
      <formula>AND($A9&lt;&gt;"期間外",$D10="")</formula>
    </cfRule>
    <cfRule type="expression" dxfId="458" priority="331">
      <formula>AND($A9&lt;&gt;"期間外",$D10&lt;&gt;"")</formula>
    </cfRule>
  </conditionalFormatting>
  <conditionalFormatting sqref="E9:E10">
    <cfRule type="expression" dxfId="457" priority="328">
      <formula>AND($A9&lt;&gt;"期間外",$E9&lt;&gt;"")</formula>
    </cfRule>
    <cfRule type="expression" dxfId="456" priority="329">
      <formula>AND($A9&lt;&gt;"期間外",$E9="")</formula>
    </cfRule>
  </conditionalFormatting>
  <conditionalFormatting sqref="F9:F10">
    <cfRule type="expression" dxfId="455" priority="326">
      <formula>AND($A9&lt;&gt;"期間外",$F9&lt;&gt;"")</formula>
    </cfRule>
    <cfRule type="expression" dxfId="454" priority="327">
      <formula>AND($A9&lt;&gt;"期間外",$F9="")</formula>
    </cfRule>
  </conditionalFormatting>
  <conditionalFormatting sqref="C11">
    <cfRule type="expression" dxfId="453" priority="323">
      <formula>AND($A11&lt;&gt;"期間外",$C11&lt;&gt;"")</formula>
    </cfRule>
    <cfRule type="expression" dxfId="452" priority="324">
      <formula>AND($A11&lt;&gt;"期間外",$C11="")</formula>
    </cfRule>
  </conditionalFormatting>
  <conditionalFormatting sqref="D11">
    <cfRule type="expression" dxfId="451" priority="319">
      <formula>AND($A11&lt;&gt;"期間外",$D11="")</formula>
    </cfRule>
    <cfRule type="expression" dxfId="450" priority="320">
      <formula>AND($A11&lt;&gt;"期間外",$D11&lt;&gt;"")</formula>
    </cfRule>
  </conditionalFormatting>
  <conditionalFormatting sqref="D12">
    <cfRule type="expression" dxfId="449" priority="317">
      <formula>AND($A11&lt;&gt;"期間外",$D12="")</formula>
    </cfRule>
    <cfRule type="expression" dxfId="448" priority="318">
      <formula>AND($A11&lt;&gt;"期間外",$D12&lt;&gt;"")</formula>
    </cfRule>
  </conditionalFormatting>
  <conditionalFormatting sqref="E11:E12">
    <cfRule type="expression" dxfId="447" priority="315">
      <formula>AND($A11&lt;&gt;"期間外",$E11&lt;&gt;"")</formula>
    </cfRule>
    <cfRule type="expression" dxfId="446" priority="316">
      <formula>AND($A11&lt;&gt;"期間外",$E11="")</formula>
    </cfRule>
  </conditionalFormatting>
  <conditionalFormatting sqref="F11:F12">
    <cfRule type="expression" dxfId="445" priority="313">
      <formula>AND($A11&lt;&gt;"期間外",$F11&lt;&gt;"")</formula>
    </cfRule>
    <cfRule type="expression" dxfId="444" priority="314">
      <formula>AND($A11&lt;&gt;"期間外",$F11="")</formula>
    </cfRule>
  </conditionalFormatting>
  <conditionalFormatting sqref="C13">
    <cfRule type="expression" dxfId="443" priority="310">
      <formula>AND($A13&lt;&gt;"期間外",$C13&lt;&gt;"")</formula>
    </cfRule>
    <cfRule type="expression" dxfId="442" priority="311">
      <formula>AND($A13&lt;&gt;"期間外",$C13="")</formula>
    </cfRule>
  </conditionalFormatting>
  <conditionalFormatting sqref="D13">
    <cfRule type="expression" dxfId="441" priority="306">
      <formula>AND($A13&lt;&gt;"期間外",$D13="")</formula>
    </cfRule>
    <cfRule type="expression" dxfId="440" priority="307">
      <formula>AND($A13&lt;&gt;"期間外",$D13&lt;&gt;"")</formula>
    </cfRule>
  </conditionalFormatting>
  <conditionalFormatting sqref="D14">
    <cfRule type="expression" dxfId="439" priority="304">
      <formula>AND($A13&lt;&gt;"期間外",$D14="")</formula>
    </cfRule>
    <cfRule type="expression" dxfId="438" priority="305">
      <formula>AND($A13&lt;&gt;"期間外",$D14&lt;&gt;"")</formula>
    </cfRule>
  </conditionalFormatting>
  <conditionalFormatting sqref="E13:E14">
    <cfRule type="expression" dxfId="437" priority="302">
      <formula>AND($A13&lt;&gt;"期間外",$E13&lt;&gt;"")</formula>
    </cfRule>
    <cfRule type="expression" dxfId="436" priority="303">
      <formula>AND($A13&lt;&gt;"期間外",$E13="")</formula>
    </cfRule>
  </conditionalFormatting>
  <conditionalFormatting sqref="F13:F14">
    <cfRule type="expression" dxfId="435" priority="300">
      <formula>AND($A13&lt;&gt;"期間外",$F13&lt;&gt;"")</formula>
    </cfRule>
    <cfRule type="expression" dxfId="434" priority="301">
      <formula>AND($A13&lt;&gt;"期間外",$F13="")</formula>
    </cfRule>
  </conditionalFormatting>
  <conditionalFormatting sqref="C15">
    <cfRule type="expression" dxfId="433" priority="297">
      <formula>AND($A15&lt;&gt;"期間外",$C15&lt;&gt;"")</formula>
    </cfRule>
    <cfRule type="expression" dxfId="432" priority="298">
      <formula>AND($A15&lt;&gt;"期間外",$C15="")</formula>
    </cfRule>
  </conditionalFormatting>
  <conditionalFormatting sqref="D15">
    <cfRule type="expression" dxfId="431" priority="293">
      <formula>AND($A15&lt;&gt;"期間外",$D15="")</formula>
    </cfRule>
    <cfRule type="expression" dxfId="430" priority="294">
      <formula>AND($A15&lt;&gt;"期間外",$D15&lt;&gt;"")</formula>
    </cfRule>
  </conditionalFormatting>
  <conditionalFormatting sqref="D16">
    <cfRule type="expression" dxfId="429" priority="291">
      <formula>AND($A15&lt;&gt;"期間外",$D16="")</formula>
    </cfRule>
    <cfRule type="expression" dxfId="428" priority="292">
      <formula>AND($A15&lt;&gt;"期間外",$D16&lt;&gt;"")</formula>
    </cfRule>
  </conditionalFormatting>
  <conditionalFormatting sqref="E15:E16">
    <cfRule type="expression" dxfId="427" priority="289">
      <formula>AND($A15&lt;&gt;"期間外",$E15&lt;&gt;"")</formula>
    </cfRule>
    <cfRule type="expression" dxfId="426" priority="290">
      <formula>AND($A15&lt;&gt;"期間外",$E15="")</formula>
    </cfRule>
  </conditionalFormatting>
  <conditionalFormatting sqref="F15:F16">
    <cfRule type="expression" dxfId="425" priority="287">
      <formula>AND($A15&lt;&gt;"期間外",$F15&lt;&gt;"")</formula>
    </cfRule>
    <cfRule type="expression" dxfId="424" priority="288">
      <formula>AND($A15&lt;&gt;"期間外",$F15="")</formula>
    </cfRule>
  </conditionalFormatting>
  <conditionalFormatting sqref="C17">
    <cfRule type="expression" dxfId="423" priority="284">
      <formula>AND($A17&lt;&gt;"期間外",$C17&lt;&gt;"")</formula>
    </cfRule>
    <cfRule type="expression" dxfId="422" priority="285">
      <formula>AND($A17&lt;&gt;"期間外",$C17="")</formula>
    </cfRule>
  </conditionalFormatting>
  <conditionalFormatting sqref="D17">
    <cfRule type="expression" dxfId="421" priority="280">
      <formula>AND($A17&lt;&gt;"期間外",$D17="")</formula>
    </cfRule>
    <cfRule type="expression" dxfId="420" priority="281">
      <formula>AND($A17&lt;&gt;"期間外",$D17&lt;&gt;"")</formula>
    </cfRule>
  </conditionalFormatting>
  <conditionalFormatting sqref="D18">
    <cfRule type="expression" dxfId="419" priority="278">
      <formula>AND($A17&lt;&gt;"期間外",$D18="")</formula>
    </cfRule>
    <cfRule type="expression" dxfId="418" priority="279">
      <formula>AND($A17&lt;&gt;"期間外",$D18&lt;&gt;"")</formula>
    </cfRule>
  </conditionalFormatting>
  <conditionalFormatting sqref="E17:E18">
    <cfRule type="expression" dxfId="417" priority="276">
      <formula>AND($A17&lt;&gt;"期間外",$E17&lt;&gt;"")</formula>
    </cfRule>
    <cfRule type="expression" dxfId="416" priority="277">
      <formula>AND($A17&lt;&gt;"期間外",$E17="")</formula>
    </cfRule>
  </conditionalFormatting>
  <conditionalFormatting sqref="F17:F18">
    <cfRule type="expression" dxfId="415" priority="274">
      <formula>AND($A17&lt;&gt;"期間外",$F17&lt;&gt;"")</formula>
    </cfRule>
    <cfRule type="expression" dxfId="414" priority="275">
      <formula>AND($A17&lt;&gt;"期間外",$F17="")</formula>
    </cfRule>
  </conditionalFormatting>
  <conditionalFormatting sqref="C19">
    <cfRule type="expression" dxfId="413" priority="271">
      <formula>AND($A19&lt;&gt;"期間外",$C19&lt;&gt;"")</formula>
    </cfRule>
    <cfRule type="expression" dxfId="412" priority="272">
      <formula>AND($A19&lt;&gt;"期間外",$C19="")</formula>
    </cfRule>
  </conditionalFormatting>
  <conditionalFormatting sqref="D19">
    <cfRule type="expression" dxfId="411" priority="267">
      <formula>AND($A19&lt;&gt;"期間外",$D19="")</formula>
    </cfRule>
    <cfRule type="expression" dxfId="410" priority="268">
      <formula>AND($A19&lt;&gt;"期間外",$D19&lt;&gt;"")</formula>
    </cfRule>
  </conditionalFormatting>
  <conditionalFormatting sqref="D20">
    <cfRule type="expression" dxfId="409" priority="265">
      <formula>AND($A19&lt;&gt;"期間外",$D20="")</formula>
    </cfRule>
    <cfRule type="expression" dxfId="408" priority="266">
      <formula>AND($A19&lt;&gt;"期間外",$D20&lt;&gt;"")</formula>
    </cfRule>
  </conditionalFormatting>
  <conditionalFormatting sqref="E19:E20">
    <cfRule type="expression" dxfId="407" priority="263">
      <formula>AND($A19&lt;&gt;"期間外",$E19&lt;&gt;"")</formula>
    </cfRule>
    <cfRule type="expression" dxfId="406" priority="264">
      <formula>AND($A19&lt;&gt;"期間外",$E19="")</formula>
    </cfRule>
  </conditionalFormatting>
  <conditionalFormatting sqref="F19:F20">
    <cfRule type="expression" dxfId="405" priority="261">
      <formula>AND($A19&lt;&gt;"期間外",$F19&lt;&gt;"")</formula>
    </cfRule>
    <cfRule type="expression" dxfId="404" priority="262">
      <formula>AND($A19&lt;&gt;"期間外",$F19="")</formula>
    </cfRule>
  </conditionalFormatting>
  <conditionalFormatting sqref="C21">
    <cfRule type="expression" dxfId="403" priority="258">
      <formula>AND($A21&lt;&gt;"期間外",$C21&lt;&gt;"")</formula>
    </cfRule>
    <cfRule type="expression" dxfId="402" priority="259">
      <formula>AND($A21&lt;&gt;"期間外",$C21="")</formula>
    </cfRule>
  </conditionalFormatting>
  <conditionalFormatting sqref="D21">
    <cfRule type="expression" dxfId="401" priority="254">
      <formula>AND($A21&lt;&gt;"期間外",$D21="")</formula>
    </cfRule>
    <cfRule type="expression" dxfId="400" priority="255">
      <formula>AND($A21&lt;&gt;"期間外",$D21&lt;&gt;"")</formula>
    </cfRule>
  </conditionalFormatting>
  <conditionalFormatting sqref="D22">
    <cfRule type="expression" dxfId="399" priority="252">
      <formula>AND($A21&lt;&gt;"期間外",$D22="")</formula>
    </cfRule>
    <cfRule type="expression" dxfId="398" priority="253">
      <formula>AND($A21&lt;&gt;"期間外",$D22&lt;&gt;"")</formula>
    </cfRule>
  </conditionalFormatting>
  <conditionalFormatting sqref="E21:E22">
    <cfRule type="expression" dxfId="397" priority="250">
      <formula>AND($A21&lt;&gt;"期間外",$E21&lt;&gt;"")</formula>
    </cfRule>
    <cfRule type="expression" dxfId="396" priority="251">
      <formula>AND($A21&lt;&gt;"期間外",$E21="")</formula>
    </cfRule>
  </conditionalFormatting>
  <conditionalFormatting sqref="F21:F22">
    <cfRule type="expression" dxfId="395" priority="248">
      <formula>AND($A21&lt;&gt;"期間外",$F21&lt;&gt;"")</formula>
    </cfRule>
    <cfRule type="expression" dxfId="394" priority="249">
      <formula>AND($A21&lt;&gt;"期間外",$F21="")</formula>
    </cfRule>
  </conditionalFormatting>
  <conditionalFormatting sqref="C23">
    <cfRule type="expression" dxfId="393" priority="245">
      <formula>AND($A23&lt;&gt;"期間外",$C23&lt;&gt;"")</formula>
    </cfRule>
    <cfRule type="expression" dxfId="392" priority="246">
      <formula>AND($A23&lt;&gt;"期間外",$C23="")</formula>
    </cfRule>
  </conditionalFormatting>
  <conditionalFormatting sqref="D23">
    <cfRule type="expression" dxfId="391" priority="241">
      <formula>AND($A23&lt;&gt;"期間外",$D23="")</formula>
    </cfRule>
    <cfRule type="expression" dxfId="390" priority="242">
      <formula>AND($A23&lt;&gt;"期間外",$D23&lt;&gt;"")</formula>
    </cfRule>
  </conditionalFormatting>
  <conditionalFormatting sqref="D24">
    <cfRule type="expression" dxfId="389" priority="239">
      <formula>AND($A23&lt;&gt;"期間外",$D24="")</formula>
    </cfRule>
    <cfRule type="expression" dxfId="388" priority="240">
      <formula>AND($A23&lt;&gt;"期間外",$D24&lt;&gt;"")</formula>
    </cfRule>
  </conditionalFormatting>
  <conditionalFormatting sqref="E23:E24">
    <cfRule type="expression" dxfId="387" priority="237">
      <formula>AND($A23&lt;&gt;"期間外",$E23&lt;&gt;"")</formula>
    </cfRule>
    <cfRule type="expression" dxfId="386" priority="238">
      <formula>AND($A23&lt;&gt;"期間外",$E23="")</formula>
    </cfRule>
  </conditionalFormatting>
  <conditionalFormatting sqref="F23:F24">
    <cfRule type="expression" dxfId="385" priority="235">
      <formula>AND($A23&lt;&gt;"期間外",$F23&lt;&gt;"")</formula>
    </cfRule>
    <cfRule type="expression" dxfId="384" priority="236">
      <formula>AND($A23&lt;&gt;"期間外",$F23="")</formula>
    </cfRule>
  </conditionalFormatting>
  <conditionalFormatting sqref="C25">
    <cfRule type="expression" dxfId="383" priority="232">
      <formula>AND($A25&lt;&gt;"期間外",$C25&lt;&gt;"")</formula>
    </cfRule>
    <cfRule type="expression" dxfId="382" priority="233">
      <formula>AND($A25&lt;&gt;"期間外",$C25="")</formula>
    </cfRule>
  </conditionalFormatting>
  <conditionalFormatting sqref="D25">
    <cfRule type="expression" dxfId="381" priority="228">
      <formula>AND($A25&lt;&gt;"期間外",$D25="")</formula>
    </cfRule>
    <cfRule type="expression" dxfId="380" priority="229">
      <formula>AND($A25&lt;&gt;"期間外",$D25&lt;&gt;"")</formula>
    </cfRule>
  </conditionalFormatting>
  <conditionalFormatting sqref="D26">
    <cfRule type="expression" dxfId="379" priority="226">
      <formula>AND($A25&lt;&gt;"期間外",$D26="")</formula>
    </cfRule>
    <cfRule type="expression" dxfId="378" priority="227">
      <formula>AND($A25&lt;&gt;"期間外",$D26&lt;&gt;"")</formula>
    </cfRule>
  </conditionalFormatting>
  <conditionalFormatting sqref="E25:E26">
    <cfRule type="expression" dxfId="377" priority="224">
      <formula>AND($A25&lt;&gt;"期間外",$E25&lt;&gt;"")</formula>
    </cfRule>
    <cfRule type="expression" dxfId="376" priority="225">
      <formula>AND($A25&lt;&gt;"期間外",$E25="")</formula>
    </cfRule>
  </conditionalFormatting>
  <conditionalFormatting sqref="F25:F26">
    <cfRule type="expression" dxfId="375" priority="222">
      <formula>AND($A25&lt;&gt;"期間外",$F25&lt;&gt;"")</formula>
    </cfRule>
    <cfRule type="expression" dxfId="374" priority="223">
      <formula>AND($A25&lt;&gt;"期間外",$F25="")</formula>
    </cfRule>
  </conditionalFormatting>
  <conditionalFormatting sqref="C27">
    <cfRule type="expression" dxfId="373" priority="219">
      <formula>AND($A27&lt;&gt;"期間外",$C27&lt;&gt;"")</formula>
    </cfRule>
    <cfRule type="expression" dxfId="372" priority="220">
      <formula>AND($A27&lt;&gt;"期間外",$C27="")</formula>
    </cfRule>
  </conditionalFormatting>
  <conditionalFormatting sqref="D27">
    <cfRule type="expression" dxfId="371" priority="215">
      <formula>AND($A27&lt;&gt;"期間外",$D27="")</formula>
    </cfRule>
    <cfRule type="expression" dxfId="370" priority="216">
      <formula>AND($A27&lt;&gt;"期間外",$D27&lt;&gt;"")</formula>
    </cfRule>
  </conditionalFormatting>
  <conditionalFormatting sqref="D28">
    <cfRule type="expression" dxfId="369" priority="213">
      <formula>AND($A27&lt;&gt;"期間外",$D28="")</formula>
    </cfRule>
    <cfRule type="expression" dxfId="368" priority="214">
      <formula>AND($A27&lt;&gt;"期間外",$D28&lt;&gt;"")</formula>
    </cfRule>
  </conditionalFormatting>
  <conditionalFormatting sqref="E27:E28">
    <cfRule type="expression" dxfId="367" priority="211">
      <formula>AND($A27&lt;&gt;"期間外",$E27&lt;&gt;"")</formula>
    </cfRule>
    <cfRule type="expression" dxfId="366" priority="212">
      <formula>AND($A27&lt;&gt;"期間外",$E27="")</formula>
    </cfRule>
  </conditionalFormatting>
  <conditionalFormatting sqref="F27:F28">
    <cfRule type="expression" dxfId="365" priority="209">
      <formula>AND($A27&lt;&gt;"期間外",$F27&lt;&gt;"")</formula>
    </cfRule>
    <cfRule type="expression" dxfId="364" priority="210">
      <formula>AND($A27&lt;&gt;"期間外",$F27="")</formula>
    </cfRule>
  </conditionalFormatting>
  <conditionalFormatting sqref="C29">
    <cfRule type="expression" dxfId="363" priority="206">
      <formula>AND($A29&lt;&gt;"期間外",$C29&lt;&gt;"")</formula>
    </cfRule>
    <cfRule type="expression" dxfId="362" priority="207">
      <formula>AND($A29&lt;&gt;"期間外",$C29="")</formula>
    </cfRule>
  </conditionalFormatting>
  <conditionalFormatting sqref="D29">
    <cfRule type="expression" dxfId="361" priority="202">
      <formula>AND($A29&lt;&gt;"期間外",$D29="")</formula>
    </cfRule>
    <cfRule type="expression" dxfId="360" priority="203">
      <formula>AND($A29&lt;&gt;"期間外",$D29&lt;&gt;"")</formula>
    </cfRule>
  </conditionalFormatting>
  <conditionalFormatting sqref="D30">
    <cfRule type="expression" dxfId="359" priority="200">
      <formula>AND($A29&lt;&gt;"期間外",$D30="")</formula>
    </cfRule>
    <cfRule type="expression" dxfId="358" priority="201">
      <formula>AND($A29&lt;&gt;"期間外",$D30&lt;&gt;"")</formula>
    </cfRule>
  </conditionalFormatting>
  <conditionalFormatting sqref="E29:E30">
    <cfRule type="expression" dxfId="357" priority="198">
      <formula>AND($A29&lt;&gt;"期間外",$E29&lt;&gt;"")</formula>
    </cfRule>
    <cfRule type="expression" dxfId="356" priority="199">
      <formula>AND($A29&lt;&gt;"期間外",$E29="")</formula>
    </cfRule>
  </conditionalFormatting>
  <conditionalFormatting sqref="F29:F30">
    <cfRule type="expression" dxfId="355" priority="196">
      <formula>AND($A29&lt;&gt;"期間外",$F29&lt;&gt;"")</formula>
    </cfRule>
    <cfRule type="expression" dxfId="354" priority="197">
      <formula>AND($A29&lt;&gt;"期間外",$F29="")</formula>
    </cfRule>
  </conditionalFormatting>
  <conditionalFormatting sqref="C31">
    <cfRule type="expression" dxfId="353" priority="193">
      <formula>AND($A31&lt;&gt;"期間外",$C31&lt;&gt;"")</formula>
    </cfRule>
    <cfRule type="expression" dxfId="352" priority="194">
      <formula>AND($A31&lt;&gt;"期間外",$C31="")</formula>
    </cfRule>
  </conditionalFormatting>
  <conditionalFormatting sqref="D31">
    <cfRule type="expression" dxfId="351" priority="189">
      <formula>AND($A31&lt;&gt;"期間外",$D31="")</formula>
    </cfRule>
    <cfRule type="expression" dxfId="350" priority="190">
      <formula>AND($A31&lt;&gt;"期間外",$D31&lt;&gt;"")</formula>
    </cfRule>
  </conditionalFormatting>
  <conditionalFormatting sqref="D32">
    <cfRule type="expression" dxfId="349" priority="187">
      <formula>AND($A31&lt;&gt;"期間外",$D32="")</formula>
    </cfRule>
    <cfRule type="expression" dxfId="348" priority="188">
      <formula>AND($A31&lt;&gt;"期間外",$D32&lt;&gt;"")</formula>
    </cfRule>
  </conditionalFormatting>
  <conditionalFormatting sqref="E31:E32">
    <cfRule type="expression" dxfId="347" priority="185">
      <formula>AND($A31&lt;&gt;"期間外",$E31&lt;&gt;"")</formula>
    </cfRule>
    <cfRule type="expression" dxfId="346" priority="186">
      <formula>AND($A31&lt;&gt;"期間外",$E31="")</formula>
    </cfRule>
  </conditionalFormatting>
  <conditionalFormatting sqref="F31:F32">
    <cfRule type="expression" dxfId="345" priority="183">
      <formula>AND($A31&lt;&gt;"期間外",$F31&lt;&gt;"")</formula>
    </cfRule>
    <cfRule type="expression" dxfId="344" priority="184">
      <formula>AND($A31&lt;&gt;"期間外",$F31="")</formula>
    </cfRule>
  </conditionalFormatting>
  <conditionalFormatting sqref="C33">
    <cfRule type="expression" dxfId="343" priority="180">
      <formula>AND($A33&lt;&gt;"期間外",$C33&lt;&gt;"")</formula>
    </cfRule>
    <cfRule type="expression" dxfId="342" priority="181">
      <formula>AND($A33&lt;&gt;"期間外",$C33="")</formula>
    </cfRule>
  </conditionalFormatting>
  <conditionalFormatting sqref="D33">
    <cfRule type="expression" dxfId="341" priority="176">
      <formula>AND($A33&lt;&gt;"期間外",$D33="")</formula>
    </cfRule>
    <cfRule type="expression" dxfId="340" priority="177">
      <formula>AND($A33&lt;&gt;"期間外",$D33&lt;&gt;"")</formula>
    </cfRule>
  </conditionalFormatting>
  <conditionalFormatting sqref="D34">
    <cfRule type="expression" dxfId="339" priority="174">
      <formula>AND($A33&lt;&gt;"期間外",$D34="")</formula>
    </cfRule>
    <cfRule type="expression" dxfId="338" priority="175">
      <formula>AND($A33&lt;&gt;"期間外",$D34&lt;&gt;"")</formula>
    </cfRule>
  </conditionalFormatting>
  <conditionalFormatting sqref="E33:E34">
    <cfRule type="expression" dxfId="337" priority="172">
      <formula>AND($A33&lt;&gt;"期間外",$E33&lt;&gt;"")</formula>
    </cfRule>
    <cfRule type="expression" dxfId="336" priority="173">
      <formula>AND($A33&lt;&gt;"期間外",$E33="")</formula>
    </cfRule>
  </conditionalFormatting>
  <conditionalFormatting sqref="F33:F34">
    <cfRule type="expression" dxfId="335" priority="170">
      <formula>AND($A33&lt;&gt;"期間外",$F33&lt;&gt;"")</formula>
    </cfRule>
    <cfRule type="expression" dxfId="334" priority="171">
      <formula>AND($A33&lt;&gt;"期間外",$F33="")</formula>
    </cfRule>
  </conditionalFormatting>
  <conditionalFormatting sqref="C35">
    <cfRule type="expression" dxfId="333" priority="167">
      <formula>AND($A35&lt;&gt;"期間外",$C35&lt;&gt;"")</formula>
    </cfRule>
    <cfRule type="expression" dxfId="332" priority="168">
      <formula>AND($A35&lt;&gt;"期間外",$C35="")</formula>
    </cfRule>
  </conditionalFormatting>
  <conditionalFormatting sqref="D35">
    <cfRule type="expression" dxfId="331" priority="163">
      <formula>AND($A35&lt;&gt;"期間外",$D35="")</formula>
    </cfRule>
    <cfRule type="expression" dxfId="330" priority="164">
      <formula>AND($A35&lt;&gt;"期間外",$D35&lt;&gt;"")</formula>
    </cfRule>
  </conditionalFormatting>
  <conditionalFormatting sqref="D36">
    <cfRule type="expression" dxfId="329" priority="161">
      <formula>AND($A35&lt;&gt;"期間外",$D36="")</formula>
    </cfRule>
    <cfRule type="expression" dxfId="328" priority="162">
      <formula>AND($A35&lt;&gt;"期間外",$D36&lt;&gt;"")</formula>
    </cfRule>
  </conditionalFormatting>
  <conditionalFormatting sqref="E35:E36">
    <cfRule type="expression" dxfId="327" priority="159">
      <formula>AND($A35&lt;&gt;"期間外",$E35&lt;&gt;"")</formula>
    </cfRule>
    <cfRule type="expression" dxfId="326" priority="160">
      <formula>AND($A35&lt;&gt;"期間外",$E35="")</formula>
    </cfRule>
  </conditionalFormatting>
  <conditionalFormatting sqref="F35:F36">
    <cfRule type="expression" dxfId="325" priority="157">
      <formula>AND($A35&lt;&gt;"期間外",$F35&lt;&gt;"")</formula>
    </cfRule>
    <cfRule type="expression" dxfId="324" priority="158">
      <formula>AND($A35&lt;&gt;"期間外",$F35="")</formula>
    </cfRule>
  </conditionalFormatting>
  <conditionalFormatting sqref="C37">
    <cfRule type="expression" dxfId="323" priority="154">
      <formula>AND($A37&lt;&gt;"期間外",$C37&lt;&gt;"")</formula>
    </cfRule>
    <cfRule type="expression" dxfId="322" priority="155">
      <formula>AND($A37&lt;&gt;"期間外",$C37="")</formula>
    </cfRule>
  </conditionalFormatting>
  <conditionalFormatting sqref="D37">
    <cfRule type="expression" dxfId="321" priority="150">
      <formula>AND($A37&lt;&gt;"期間外",$D37="")</formula>
    </cfRule>
    <cfRule type="expression" dxfId="320" priority="151">
      <formula>AND($A37&lt;&gt;"期間外",$D37&lt;&gt;"")</formula>
    </cfRule>
  </conditionalFormatting>
  <conditionalFormatting sqref="D38">
    <cfRule type="expression" dxfId="319" priority="148">
      <formula>AND($A37&lt;&gt;"期間外",$D38="")</formula>
    </cfRule>
    <cfRule type="expression" dxfId="318" priority="149">
      <formula>AND($A37&lt;&gt;"期間外",$D38&lt;&gt;"")</formula>
    </cfRule>
  </conditionalFormatting>
  <conditionalFormatting sqref="E37:E38">
    <cfRule type="expression" dxfId="317" priority="146">
      <formula>AND($A37&lt;&gt;"期間外",$E37&lt;&gt;"")</formula>
    </cfRule>
    <cfRule type="expression" dxfId="316" priority="147">
      <formula>AND($A37&lt;&gt;"期間外",$E37="")</formula>
    </cfRule>
  </conditionalFormatting>
  <conditionalFormatting sqref="F37:F38">
    <cfRule type="expression" dxfId="315" priority="144">
      <formula>AND($A37&lt;&gt;"期間外",$F37&lt;&gt;"")</formula>
    </cfRule>
    <cfRule type="expression" dxfId="314" priority="145">
      <formula>AND($A37&lt;&gt;"期間外",$F37="")</formula>
    </cfRule>
  </conditionalFormatting>
  <conditionalFormatting sqref="C39">
    <cfRule type="expression" dxfId="313" priority="141">
      <formula>AND($A39&lt;&gt;"期間外",$C39&lt;&gt;"")</formula>
    </cfRule>
    <cfRule type="expression" dxfId="312" priority="142">
      <formula>AND($A39&lt;&gt;"期間外",$C39="")</formula>
    </cfRule>
  </conditionalFormatting>
  <conditionalFormatting sqref="D39">
    <cfRule type="expression" dxfId="311" priority="137">
      <formula>AND($A39&lt;&gt;"期間外",$D39="")</formula>
    </cfRule>
    <cfRule type="expression" dxfId="310" priority="138">
      <formula>AND($A39&lt;&gt;"期間外",$D39&lt;&gt;"")</formula>
    </cfRule>
  </conditionalFormatting>
  <conditionalFormatting sqref="D40">
    <cfRule type="expression" dxfId="309" priority="135">
      <formula>AND($A39&lt;&gt;"期間外",$D40="")</formula>
    </cfRule>
    <cfRule type="expression" dxfId="308" priority="136">
      <formula>AND($A39&lt;&gt;"期間外",$D40&lt;&gt;"")</formula>
    </cfRule>
  </conditionalFormatting>
  <conditionalFormatting sqref="E39:E40">
    <cfRule type="expression" dxfId="307" priority="133">
      <formula>AND($A39&lt;&gt;"期間外",$E39&lt;&gt;"")</formula>
    </cfRule>
    <cfRule type="expression" dxfId="306" priority="134">
      <formula>AND($A39&lt;&gt;"期間外",$E39="")</formula>
    </cfRule>
  </conditionalFormatting>
  <conditionalFormatting sqref="F39:F40">
    <cfRule type="expression" dxfId="305" priority="131">
      <formula>AND($A39&lt;&gt;"期間外",$F39&lt;&gt;"")</formula>
    </cfRule>
    <cfRule type="expression" dxfId="304" priority="132">
      <formula>AND($A39&lt;&gt;"期間外",$F39="")</formula>
    </cfRule>
  </conditionalFormatting>
  <conditionalFormatting sqref="C41">
    <cfRule type="expression" dxfId="303" priority="128">
      <formula>AND($A41&lt;&gt;"期間外",$C41&lt;&gt;"")</formula>
    </cfRule>
    <cfRule type="expression" dxfId="302" priority="129">
      <formula>AND($A41&lt;&gt;"期間外",$C41="")</formula>
    </cfRule>
  </conditionalFormatting>
  <conditionalFormatting sqref="D41">
    <cfRule type="expression" dxfId="301" priority="124">
      <formula>AND($A41&lt;&gt;"期間外",$D41="")</formula>
    </cfRule>
    <cfRule type="expression" dxfId="300" priority="125">
      <formula>AND($A41&lt;&gt;"期間外",$D41&lt;&gt;"")</formula>
    </cfRule>
  </conditionalFormatting>
  <conditionalFormatting sqref="D42">
    <cfRule type="expression" dxfId="299" priority="122">
      <formula>AND($A41&lt;&gt;"期間外",$D42="")</formula>
    </cfRule>
    <cfRule type="expression" dxfId="298" priority="123">
      <formula>AND($A41&lt;&gt;"期間外",$D42&lt;&gt;"")</formula>
    </cfRule>
  </conditionalFormatting>
  <conditionalFormatting sqref="E41:E42">
    <cfRule type="expression" dxfId="297" priority="120">
      <formula>AND($A41&lt;&gt;"期間外",$E41&lt;&gt;"")</formula>
    </cfRule>
    <cfRule type="expression" dxfId="296" priority="121">
      <formula>AND($A41&lt;&gt;"期間外",$E41="")</formula>
    </cfRule>
  </conditionalFormatting>
  <conditionalFormatting sqref="F41:F42">
    <cfRule type="expression" dxfId="295" priority="118">
      <formula>AND($A41&lt;&gt;"期間外",$F41&lt;&gt;"")</formula>
    </cfRule>
    <cfRule type="expression" dxfId="294" priority="119">
      <formula>AND($A41&lt;&gt;"期間外",$F41="")</formula>
    </cfRule>
  </conditionalFormatting>
  <conditionalFormatting sqref="C43">
    <cfRule type="expression" dxfId="293" priority="115">
      <formula>AND($A43&lt;&gt;"期間外",$C43&lt;&gt;"")</formula>
    </cfRule>
    <cfRule type="expression" dxfId="292" priority="116">
      <formula>AND($A43&lt;&gt;"期間外",$C43="")</formula>
    </cfRule>
  </conditionalFormatting>
  <conditionalFormatting sqref="D43">
    <cfRule type="expression" dxfId="291" priority="111">
      <formula>AND($A43&lt;&gt;"期間外",$D43="")</formula>
    </cfRule>
    <cfRule type="expression" dxfId="290" priority="112">
      <formula>AND($A43&lt;&gt;"期間外",$D43&lt;&gt;"")</formula>
    </cfRule>
  </conditionalFormatting>
  <conditionalFormatting sqref="D44">
    <cfRule type="expression" dxfId="289" priority="109">
      <formula>AND($A43&lt;&gt;"期間外",$D44="")</formula>
    </cfRule>
    <cfRule type="expression" dxfId="288" priority="110">
      <formula>AND($A43&lt;&gt;"期間外",$D44&lt;&gt;"")</formula>
    </cfRule>
  </conditionalFormatting>
  <conditionalFormatting sqref="E43:E44">
    <cfRule type="expression" dxfId="287" priority="107">
      <formula>AND($A43&lt;&gt;"期間外",$E43&lt;&gt;"")</formula>
    </cfRule>
    <cfRule type="expression" dxfId="286" priority="108">
      <formula>AND($A43&lt;&gt;"期間外",$E43="")</formula>
    </cfRule>
  </conditionalFormatting>
  <conditionalFormatting sqref="F43:F44">
    <cfRule type="expression" dxfId="285" priority="105">
      <formula>AND($A43&lt;&gt;"期間外",$F43&lt;&gt;"")</formula>
    </cfRule>
    <cfRule type="expression" dxfId="284" priority="106">
      <formula>AND($A43&lt;&gt;"期間外",$F43="")</formula>
    </cfRule>
  </conditionalFormatting>
  <conditionalFormatting sqref="C45">
    <cfRule type="expression" dxfId="283" priority="102">
      <formula>AND($A45&lt;&gt;"期間外",$C45&lt;&gt;"")</formula>
    </cfRule>
    <cfRule type="expression" dxfId="282" priority="103">
      <formula>AND($A45&lt;&gt;"期間外",$C45="")</formula>
    </cfRule>
  </conditionalFormatting>
  <conditionalFormatting sqref="D45">
    <cfRule type="expression" dxfId="281" priority="98">
      <formula>AND($A45&lt;&gt;"期間外",$D45="")</formula>
    </cfRule>
    <cfRule type="expression" dxfId="280" priority="99">
      <formula>AND($A45&lt;&gt;"期間外",$D45&lt;&gt;"")</formula>
    </cfRule>
  </conditionalFormatting>
  <conditionalFormatting sqref="D46">
    <cfRule type="expression" dxfId="279" priority="96">
      <formula>AND($A45&lt;&gt;"期間外",$D46="")</formula>
    </cfRule>
    <cfRule type="expression" dxfId="278" priority="97">
      <formula>AND($A45&lt;&gt;"期間外",$D46&lt;&gt;"")</formula>
    </cfRule>
  </conditionalFormatting>
  <conditionalFormatting sqref="E45:E46">
    <cfRule type="expression" dxfId="277" priority="94">
      <formula>AND($A45&lt;&gt;"期間外",$E45&lt;&gt;"")</formula>
    </cfRule>
    <cfRule type="expression" dxfId="276" priority="95">
      <formula>AND($A45&lt;&gt;"期間外",$E45="")</formula>
    </cfRule>
  </conditionalFormatting>
  <conditionalFormatting sqref="F45:F46">
    <cfRule type="expression" dxfId="275" priority="92">
      <formula>AND($A45&lt;&gt;"期間外",$F45&lt;&gt;"")</formula>
    </cfRule>
    <cfRule type="expression" dxfId="274" priority="93">
      <formula>AND($A45&lt;&gt;"期間外",$F45="")</formula>
    </cfRule>
  </conditionalFormatting>
  <conditionalFormatting sqref="C47">
    <cfRule type="expression" dxfId="273" priority="89">
      <formula>AND($A47&lt;&gt;"期間外",$C47&lt;&gt;"")</formula>
    </cfRule>
    <cfRule type="expression" dxfId="272" priority="90">
      <formula>AND($A47&lt;&gt;"期間外",$C47="")</formula>
    </cfRule>
  </conditionalFormatting>
  <conditionalFormatting sqref="D47">
    <cfRule type="expression" dxfId="271" priority="85">
      <formula>AND($A47&lt;&gt;"期間外",$D47="")</formula>
    </cfRule>
    <cfRule type="expression" dxfId="270" priority="86">
      <formula>AND($A47&lt;&gt;"期間外",$D47&lt;&gt;"")</formula>
    </cfRule>
  </conditionalFormatting>
  <conditionalFormatting sqref="D48">
    <cfRule type="expression" dxfId="269" priority="83">
      <formula>AND($A47&lt;&gt;"期間外",$D48="")</formula>
    </cfRule>
    <cfRule type="expression" dxfId="268" priority="84">
      <formula>AND($A47&lt;&gt;"期間外",$D48&lt;&gt;"")</formula>
    </cfRule>
  </conditionalFormatting>
  <conditionalFormatting sqref="E47:E48">
    <cfRule type="expression" dxfId="267" priority="81">
      <formula>AND($A47&lt;&gt;"期間外",$E47&lt;&gt;"")</formula>
    </cfRule>
    <cfRule type="expression" dxfId="266" priority="82">
      <formula>AND($A47&lt;&gt;"期間外",$E47="")</formula>
    </cfRule>
  </conditionalFormatting>
  <conditionalFormatting sqref="F47:F48">
    <cfRule type="expression" dxfId="265" priority="79">
      <formula>AND($A47&lt;&gt;"期間外",$F47&lt;&gt;"")</formula>
    </cfRule>
    <cfRule type="expression" dxfId="264" priority="80">
      <formula>AND($A47&lt;&gt;"期間外",$F47="")</formula>
    </cfRule>
  </conditionalFormatting>
  <conditionalFormatting sqref="A49">
    <cfRule type="expression" dxfId="263" priority="73">
      <formula>$A49&lt;&gt;"期間外"</formula>
    </cfRule>
  </conditionalFormatting>
  <conditionalFormatting sqref="A50">
    <cfRule type="notContainsBlanks" dxfId="262" priority="72">
      <formula>LEN(TRIM(A50))&gt;0</formula>
    </cfRule>
  </conditionalFormatting>
  <conditionalFormatting sqref="B49">
    <cfRule type="expression" dxfId="261" priority="71">
      <formula>$B49="AM"</formula>
    </cfRule>
  </conditionalFormatting>
  <conditionalFormatting sqref="B50">
    <cfRule type="expression" dxfId="260" priority="70">
      <formula>$B50="PM"</formula>
    </cfRule>
  </conditionalFormatting>
  <conditionalFormatting sqref="C49">
    <cfRule type="expression" dxfId="259" priority="67">
      <formula>AND($A49&lt;&gt;"期間外",$C49&lt;&gt;"")</formula>
    </cfRule>
    <cfRule type="expression" dxfId="258" priority="68">
      <formula>AND($A49&lt;&gt;"期間外",$C49="")</formula>
    </cfRule>
  </conditionalFormatting>
  <conditionalFormatting sqref="D49">
    <cfRule type="expression" dxfId="257" priority="63">
      <formula>AND($A49&lt;&gt;"期間外",$D49="")</formula>
    </cfRule>
    <cfRule type="expression" dxfId="256" priority="64">
      <formula>AND($A49&lt;&gt;"期間外",$D49&lt;&gt;"")</formula>
    </cfRule>
  </conditionalFormatting>
  <conditionalFormatting sqref="D50">
    <cfRule type="expression" dxfId="255" priority="61">
      <formula>AND($A49&lt;&gt;"期間外",$D50="")</formula>
    </cfRule>
    <cfRule type="expression" dxfId="254" priority="62">
      <formula>AND($A49&lt;&gt;"期間外",$D50&lt;&gt;"")</formula>
    </cfRule>
  </conditionalFormatting>
  <conditionalFormatting sqref="E49:E50">
    <cfRule type="expression" dxfId="253" priority="59">
      <formula>AND($A49&lt;&gt;"期間外",$E49&lt;&gt;"")</formula>
    </cfRule>
    <cfRule type="expression" dxfId="252" priority="60">
      <formula>AND($A49&lt;&gt;"期間外",$E49="")</formula>
    </cfRule>
  </conditionalFormatting>
  <conditionalFormatting sqref="F49:F50">
    <cfRule type="expression" dxfId="251" priority="57">
      <formula>AND($A49&lt;&gt;"期間外",$F49&lt;&gt;"")</formula>
    </cfRule>
    <cfRule type="expression" dxfId="250" priority="58">
      <formula>AND($A49&lt;&gt;"期間外",$F49="")</formula>
    </cfRule>
  </conditionalFormatting>
  <conditionalFormatting sqref="C38">
    <cfRule type="expression" dxfId="249" priority="13">
      <formula>AND($A37&lt;&gt;"期間外",$C38&lt;&gt;"")</formula>
    </cfRule>
    <cfRule type="expression" dxfId="248" priority="14">
      <formula>AND($A37&lt;&gt;"期間外",$C38="")</formula>
    </cfRule>
  </conditionalFormatting>
  <conditionalFormatting sqref="C10">
    <cfRule type="expression" dxfId="247" priority="41">
      <formula>AND($A9&lt;&gt;"期間外",$C10&lt;&gt;"")</formula>
    </cfRule>
    <cfRule type="expression" dxfId="246" priority="42">
      <formula>AND($A9&lt;&gt;"期間外",$C10="")</formula>
    </cfRule>
  </conditionalFormatting>
  <conditionalFormatting sqref="C12">
    <cfRule type="expression" dxfId="245" priority="39">
      <formula>AND($A11&lt;&gt;"期間外",$C12&lt;&gt;"")</formula>
    </cfRule>
    <cfRule type="expression" dxfId="244" priority="40">
      <formula>AND($A11&lt;&gt;"期間外",$C12="")</formula>
    </cfRule>
  </conditionalFormatting>
  <conditionalFormatting sqref="C14">
    <cfRule type="expression" dxfId="243" priority="37">
      <formula>AND($A13&lt;&gt;"期間外",$C14&lt;&gt;"")</formula>
    </cfRule>
    <cfRule type="expression" dxfId="242" priority="38">
      <formula>AND($A13&lt;&gt;"期間外",$C14="")</formula>
    </cfRule>
  </conditionalFormatting>
  <conditionalFormatting sqref="C16">
    <cfRule type="expression" dxfId="241" priority="35">
      <formula>AND($A15&lt;&gt;"期間外",$C16&lt;&gt;"")</formula>
    </cfRule>
    <cfRule type="expression" dxfId="240" priority="36">
      <formula>AND($A15&lt;&gt;"期間外",$C16="")</formula>
    </cfRule>
  </conditionalFormatting>
  <conditionalFormatting sqref="C18">
    <cfRule type="expression" dxfId="239" priority="33">
      <formula>AND($A17&lt;&gt;"期間外",$C18&lt;&gt;"")</formula>
    </cfRule>
    <cfRule type="expression" dxfId="238" priority="34">
      <formula>AND($A17&lt;&gt;"期間外",$C18="")</formula>
    </cfRule>
  </conditionalFormatting>
  <conditionalFormatting sqref="C20">
    <cfRule type="expression" dxfId="237" priority="31">
      <formula>AND($A19&lt;&gt;"期間外",$C20&lt;&gt;"")</formula>
    </cfRule>
    <cfRule type="expression" dxfId="236" priority="32">
      <formula>AND($A19&lt;&gt;"期間外",$C20="")</formula>
    </cfRule>
  </conditionalFormatting>
  <conditionalFormatting sqref="C22">
    <cfRule type="expression" dxfId="235" priority="29">
      <formula>AND($A21&lt;&gt;"期間外",$C22&lt;&gt;"")</formula>
    </cfRule>
    <cfRule type="expression" dxfId="234" priority="30">
      <formula>AND($A21&lt;&gt;"期間外",$C22="")</formula>
    </cfRule>
  </conditionalFormatting>
  <conditionalFormatting sqref="C24">
    <cfRule type="expression" dxfId="233" priority="27">
      <formula>AND($A23&lt;&gt;"期間外",$C24&lt;&gt;"")</formula>
    </cfRule>
    <cfRule type="expression" dxfId="232" priority="28">
      <formula>AND($A23&lt;&gt;"期間外",$C24="")</formula>
    </cfRule>
  </conditionalFormatting>
  <conditionalFormatting sqref="C26">
    <cfRule type="expression" dxfId="231" priority="25">
      <formula>AND($A25&lt;&gt;"期間外",$C26&lt;&gt;"")</formula>
    </cfRule>
    <cfRule type="expression" dxfId="230" priority="26">
      <formula>AND($A25&lt;&gt;"期間外",$C26="")</formula>
    </cfRule>
  </conditionalFormatting>
  <conditionalFormatting sqref="C28">
    <cfRule type="expression" dxfId="229" priority="23">
      <formula>AND($A27&lt;&gt;"期間外",$C28&lt;&gt;"")</formula>
    </cfRule>
    <cfRule type="expression" dxfId="228" priority="24">
      <formula>AND($A27&lt;&gt;"期間外",$C28="")</formula>
    </cfRule>
  </conditionalFormatting>
  <conditionalFormatting sqref="C30">
    <cfRule type="expression" dxfId="227" priority="21">
      <formula>AND($A29&lt;&gt;"期間外",$C30&lt;&gt;"")</formula>
    </cfRule>
    <cfRule type="expression" dxfId="226" priority="22">
      <formula>AND($A29&lt;&gt;"期間外",$C30="")</formula>
    </cfRule>
  </conditionalFormatting>
  <conditionalFormatting sqref="C32">
    <cfRule type="expression" dxfId="225" priority="19">
      <formula>AND($A31&lt;&gt;"期間外",$C32&lt;&gt;"")</formula>
    </cfRule>
    <cfRule type="expression" dxfId="224" priority="20">
      <formula>AND($A31&lt;&gt;"期間外",$C32="")</formula>
    </cfRule>
  </conditionalFormatting>
  <conditionalFormatting sqref="C34">
    <cfRule type="expression" dxfId="223" priority="17">
      <formula>AND($A33&lt;&gt;"期間外",$C34&lt;&gt;"")</formula>
    </cfRule>
    <cfRule type="expression" dxfId="222" priority="18">
      <formula>AND($A33&lt;&gt;"期間外",$C34="")</formula>
    </cfRule>
  </conditionalFormatting>
  <conditionalFormatting sqref="C36">
    <cfRule type="expression" dxfId="221" priority="15">
      <formula>AND($A35&lt;&gt;"期間外",$C36&lt;&gt;"")</formula>
    </cfRule>
    <cfRule type="expression" dxfId="220" priority="16">
      <formula>AND($A35&lt;&gt;"期間外",$C36="")</formula>
    </cfRule>
  </conditionalFormatting>
  <conditionalFormatting sqref="C40">
    <cfRule type="expression" dxfId="219" priority="11">
      <formula>AND($A39&lt;&gt;"期間外",$C40&lt;&gt;"")</formula>
    </cfRule>
    <cfRule type="expression" dxfId="218" priority="12">
      <formula>AND($A39&lt;&gt;"期間外",$C40="")</formula>
    </cfRule>
  </conditionalFormatting>
  <conditionalFormatting sqref="C42">
    <cfRule type="expression" dxfId="217" priority="9">
      <formula>AND($A41&lt;&gt;"期間外",$C42&lt;&gt;"")</formula>
    </cfRule>
    <cfRule type="expression" dxfId="216" priority="10">
      <formula>AND($A41&lt;&gt;"期間外",$C42="")</formula>
    </cfRule>
  </conditionalFormatting>
  <conditionalFormatting sqref="C44">
    <cfRule type="expression" dxfId="215" priority="7">
      <formula>AND($A43&lt;&gt;"期間外",$C44&lt;&gt;"")</formula>
    </cfRule>
    <cfRule type="expression" dxfId="214" priority="8">
      <formula>AND($A43&lt;&gt;"期間外",$C44="")</formula>
    </cfRule>
  </conditionalFormatting>
  <conditionalFormatting sqref="C46">
    <cfRule type="expression" dxfId="213" priority="5">
      <formula>AND($A45&lt;&gt;"期間外",$C46&lt;&gt;"")</formula>
    </cfRule>
    <cfRule type="expression" dxfId="212" priority="6">
      <formula>AND($A45&lt;&gt;"期間外",$C46="")</formula>
    </cfRule>
  </conditionalFormatting>
  <conditionalFormatting sqref="C48">
    <cfRule type="expression" dxfId="211" priority="3">
      <formula>AND($A47&lt;&gt;"期間外",$C48&lt;&gt;"")</formula>
    </cfRule>
    <cfRule type="expression" dxfId="210" priority="4">
      <formula>AND($A47&lt;&gt;"期間外",$C48="")</formula>
    </cfRule>
  </conditionalFormatting>
  <conditionalFormatting sqref="C50">
    <cfRule type="expression" dxfId="209" priority="1">
      <formula>AND($A49&lt;&gt;"期間外",$C50&lt;&gt;"")</formula>
    </cfRule>
    <cfRule type="expression" dxfId="208" priority="2">
      <formula>AND($A49&lt;&gt;"期間外",$C50="")</formula>
    </cfRule>
  </conditionalFormatting>
  <dataValidations count="1">
    <dataValidation imeMode="off" allowBlank="1" showInputMessage="1" showErrorMessage="1" sqref="E3:F3" xr:uid="{511095E0-19B4-44DE-B1C4-03D144274CB5}"/>
  </dataValidations>
  <printOptions horizontalCentered="1"/>
  <pageMargins left="0.59055118110236227" right="0.59055118110236227" top="0.59055118110236227" bottom="0.39370078740157483" header="0.19685039370078741" footer="0.19685039370078741"/>
  <pageSetup paperSize="9" scale="81" fitToHeight="0" orientation="portrait" r:id="rId1"/>
  <headerFooter>
    <oddHeader>&amp;C&amp;9&amp;F</oddHeader>
    <oddFooter>&amp;C&amp;P/&amp;N</oddFooter>
  </headerFooter>
  <ignoredErrors>
    <ignoredError sqref="B8:B9 B26:B48 B20:B25 B17 B14 B11 B10 B12:B13 B15:B16 B18:B19"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372" id="{C56BFDA6-8AE3-4C46-98A1-05C99918FE9E}">
            <xm:f>$A8='1)受入れ機関概要'!$F$8</xm:f>
            <x14:dxf>
              <fill>
                <patternFill>
                  <bgColor theme="6" tint="0.79998168889431442"/>
                </patternFill>
              </fill>
            </x14:dxf>
          </x14:cfRule>
          <xm:sqref>E7:E8 E47</xm:sqref>
        </x14:conditionalFormatting>
        <x14:conditionalFormatting xmlns:xm="http://schemas.microsoft.com/office/excel/2006/main">
          <x14:cfRule type="expression" priority="325" id="{31259A6E-3590-4BDF-A954-D56A0A3C18AA}">
            <xm:f>$A10='1)受入れ機関概要'!$F$8</xm:f>
            <x14:dxf>
              <fill>
                <patternFill>
                  <bgColor theme="6" tint="0.79998168889431442"/>
                </patternFill>
              </fill>
            </x14:dxf>
          </x14:cfRule>
          <xm:sqref>E9:E10</xm:sqref>
        </x14:conditionalFormatting>
        <x14:conditionalFormatting xmlns:xm="http://schemas.microsoft.com/office/excel/2006/main">
          <x14:cfRule type="expression" priority="312" id="{40A5AABC-FE70-4A70-8665-DFAAA6FC63B5}">
            <xm:f>$A12='1)受入れ機関概要'!$F$8</xm:f>
            <x14:dxf>
              <fill>
                <patternFill>
                  <bgColor theme="6" tint="0.79998168889431442"/>
                </patternFill>
              </fill>
            </x14:dxf>
          </x14:cfRule>
          <xm:sqref>E11:E12</xm:sqref>
        </x14:conditionalFormatting>
        <x14:conditionalFormatting xmlns:xm="http://schemas.microsoft.com/office/excel/2006/main">
          <x14:cfRule type="expression" priority="299" id="{54F4B2D9-FF88-425E-A043-278F1F8940F6}">
            <xm:f>$A14='1)受入れ機関概要'!$F$8</xm:f>
            <x14:dxf>
              <fill>
                <patternFill>
                  <bgColor theme="6" tint="0.79998168889431442"/>
                </patternFill>
              </fill>
            </x14:dxf>
          </x14:cfRule>
          <xm:sqref>E13:E14</xm:sqref>
        </x14:conditionalFormatting>
        <x14:conditionalFormatting xmlns:xm="http://schemas.microsoft.com/office/excel/2006/main">
          <x14:cfRule type="expression" priority="286" id="{441B0C12-F17D-49B8-88AE-BF0A31A39EFB}">
            <xm:f>$A16='1)受入れ機関概要'!$F$8</xm:f>
            <x14:dxf>
              <fill>
                <patternFill>
                  <bgColor theme="6" tint="0.79998168889431442"/>
                </patternFill>
              </fill>
            </x14:dxf>
          </x14:cfRule>
          <xm:sqref>E15:E16</xm:sqref>
        </x14:conditionalFormatting>
        <x14:conditionalFormatting xmlns:xm="http://schemas.microsoft.com/office/excel/2006/main">
          <x14:cfRule type="expression" priority="273" id="{D508A90C-9A20-4A9B-9A93-D31CBD80500A}">
            <xm:f>$A18='1)受入れ機関概要'!$F$8</xm:f>
            <x14:dxf>
              <fill>
                <patternFill>
                  <bgColor theme="6" tint="0.79998168889431442"/>
                </patternFill>
              </fill>
            </x14:dxf>
          </x14:cfRule>
          <xm:sqref>E17:E18</xm:sqref>
        </x14:conditionalFormatting>
        <x14:conditionalFormatting xmlns:xm="http://schemas.microsoft.com/office/excel/2006/main">
          <x14:cfRule type="expression" priority="260" id="{8BA8CFD7-B596-42A1-81CE-54F15BEF3BED}">
            <xm:f>$A20='1)受入れ機関概要'!$F$8</xm:f>
            <x14:dxf>
              <fill>
                <patternFill>
                  <bgColor theme="6" tint="0.79998168889431442"/>
                </patternFill>
              </fill>
            </x14:dxf>
          </x14:cfRule>
          <xm:sqref>E19:E20</xm:sqref>
        </x14:conditionalFormatting>
        <x14:conditionalFormatting xmlns:xm="http://schemas.microsoft.com/office/excel/2006/main">
          <x14:cfRule type="expression" priority="247" id="{0BD21578-A92F-46B5-B2C7-01C2A370728D}">
            <xm:f>$A22='1)受入れ機関概要'!$F$8</xm:f>
            <x14:dxf>
              <fill>
                <patternFill>
                  <bgColor theme="6" tint="0.79998168889431442"/>
                </patternFill>
              </fill>
            </x14:dxf>
          </x14:cfRule>
          <xm:sqref>E21:E22</xm:sqref>
        </x14:conditionalFormatting>
        <x14:conditionalFormatting xmlns:xm="http://schemas.microsoft.com/office/excel/2006/main">
          <x14:cfRule type="expression" priority="234" id="{0F51836C-A4E6-44B4-B2B9-047CA1A06F75}">
            <xm:f>$A24='1)受入れ機関概要'!$F$8</xm:f>
            <x14:dxf>
              <fill>
                <patternFill>
                  <bgColor theme="6" tint="0.79998168889431442"/>
                </patternFill>
              </fill>
            </x14:dxf>
          </x14:cfRule>
          <xm:sqref>E23:E24</xm:sqref>
        </x14:conditionalFormatting>
        <x14:conditionalFormatting xmlns:xm="http://schemas.microsoft.com/office/excel/2006/main">
          <x14:cfRule type="expression" priority="221" id="{AF8E04B8-C4BA-4A12-8123-6C77C2A401A3}">
            <xm:f>$A26='1)受入れ機関概要'!$F$8</xm:f>
            <x14:dxf>
              <fill>
                <patternFill>
                  <bgColor theme="6" tint="0.79998168889431442"/>
                </patternFill>
              </fill>
            </x14:dxf>
          </x14:cfRule>
          <xm:sqref>E25:E26</xm:sqref>
        </x14:conditionalFormatting>
        <x14:conditionalFormatting xmlns:xm="http://schemas.microsoft.com/office/excel/2006/main">
          <x14:cfRule type="expression" priority="208" id="{FC7E9D8D-E3B7-41DA-BA62-E0357659B2EC}">
            <xm:f>$A28='1)受入れ機関概要'!$F$8</xm:f>
            <x14:dxf>
              <fill>
                <patternFill>
                  <bgColor theme="6" tint="0.79998168889431442"/>
                </patternFill>
              </fill>
            </x14:dxf>
          </x14:cfRule>
          <xm:sqref>E27:E28</xm:sqref>
        </x14:conditionalFormatting>
        <x14:conditionalFormatting xmlns:xm="http://schemas.microsoft.com/office/excel/2006/main">
          <x14:cfRule type="expression" priority="195" id="{F45F74BE-9291-4A03-99EE-3CB1A848681E}">
            <xm:f>$A30='1)受入れ機関概要'!$F$8</xm:f>
            <x14:dxf>
              <fill>
                <patternFill>
                  <bgColor theme="6" tint="0.79998168889431442"/>
                </patternFill>
              </fill>
            </x14:dxf>
          </x14:cfRule>
          <xm:sqref>E29:E30</xm:sqref>
        </x14:conditionalFormatting>
        <x14:conditionalFormatting xmlns:xm="http://schemas.microsoft.com/office/excel/2006/main">
          <x14:cfRule type="expression" priority="182" id="{CB8777F0-33DE-45C5-82B6-FFE0941CD80E}">
            <xm:f>$A32='1)受入れ機関概要'!$F$8</xm:f>
            <x14:dxf>
              <fill>
                <patternFill>
                  <bgColor theme="6" tint="0.79998168889431442"/>
                </patternFill>
              </fill>
            </x14:dxf>
          </x14:cfRule>
          <xm:sqref>E31:E32</xm:sqref>
        </x14:conditionalFormatting>
        <x14:conditionalFormatting xmlns:xm="http://schemas.microsoft.com/office/excel/2006/main">
          <x14:cfRule type="expression" priority="169" id="{23975A09-2CF6-4077-BC67-C263E0F852B1}">
            <xm:f>$A34='1)受入れ機関概要'!$F$8</xm:f>
            <x14:dxf>
              <fill>
                <patternFill>
                  <bgColor theme="6" tint="0.79998168889431442"/>
                </patternFill>
              </fill>
            </x14:dxf>
          </x14:cfRule>
          <xm:sqref>E33:E34</xm:sqref>
        </x14:conditionalFormatting>
        <x14:conditionalFormatting xmlns:xm="http://schemas.microsoft.com/office/excel/2006/main">
          <x14:cfRule type="expression" priority="156" id="{87B808B0-5046-4377-A3C9-ECE91DAEB9BD}">
            <xm:f>$A36='1)受入れ機関概要'!$F$8</xm:f>
            <x14:dxf>
              <fill>
                <patternFill>
                  <bgColor theme="6" tint="0.79998168889431442"/>
                </patternFill>
              </fill>
            </x14:dxf>
          </x14:cfRule>
          <xm:sqref>E35:E36</xm:sqref>
        </x14:conditionalFormatting>
        <x14:conditionalFormatting xmlns:xm="http://schemas.microsoft.com/office/excel/2006/main">
          <x14:cfRule type="expression" priority="143" id="{C85A9732-E134-4D57-9418-66886DB59F8D}">
            <xm:f>$A38='1)受入れ機関概要'!$F$8</xm:f>
            <x14:dxf>
              <fill>
                <patternFill>
                  <bgColor theme="6" tint="0.79998168889431442"/>
                </patternFill>
              </fill>
            </x14:dxf>
          </x14:cfRule>
          <xm:sqref>E37:E38</xm:sqref>
        </x14:conditionalFormatting>
        <x14:conditionalFormatting xmlns:xm="http://schemas.microsoft.com/office/excel/2006/main">
          <x14:cfRule type="expression" priority="130" id="{271FD6BE-7A53-45CA-9EF9-AC5719F4486D}">
            <xm:f>$A40='1)受入れ機関概要'!$F$8</xm:f>
            <x14:dxf>
              <fill>
                <patternFill>
                  <bgColor theme="6" tint="0.79998168889431442"/>
                </patternFill>
              </fill>
            </x14:dxf>
          </x14:cfRule>
          <xm:sqref>E39:E40</xm:sqref>
        </x14:conditionalFormatting>
        <x14:conditionalFormatting xmlns:xm="http://schemas.microsoft.com/office/excel/2006/main">
          <x14:cfRule type="expression" priority="117" id="{01C1D567-11DB-4369-B41D-520D62D4EC0F}">
            <xm:f>$A42='1)受入れ機関概要'!$F$8</xm:f>
            <x14:dxf>
              <fill>
                <patternFill>
                  <bgColor theme="6" tint="0.79998168889431442"/>
                </patternFill>
              </fill>
            </x14:dxf>
          </x14:cfRule>
          <xm:sqref>E41:E42</xm:sqref>
        </x14:conditionalFormatting>
        <x14:conditionalFormatting xmlns:xm="http://schemas.microsoft.com/office/excel/2006/main">
          <x14:cfRule type="expression" priority="104" id="{5456C7F1-6430-4A42-A8D5-6D90E2C18697}">
            <xm:f>$A44='1)受入れ機関概要'!$F$8</xm:f>
            <x14:dxf>
              <fill>
                <patternFill>
                  <bgColor theme="6" tint="0.79998168889431442"/>
                </patternFill>
              </fill>
            </x14:dxf>
          </x14:cfRule>
          <xm:sqref>E43:E44</xm:sqref>
        </x14:conditionalFormatting>
        <x14:conditionalFormatting xmlns:xm="http://schemas.microsoft.com/office/excel/2006/main">
          <x14:cfRule type="expression" priority="91" id="{2B91E81B-D528-451D-B0AA-7554478C9EFB}">
            <xm:f>$A46='1)受入れ機関概要'!$F$8</xm:f>
            <x14:dxf>
              <fill>
                <patternFill>
                  <bgColor theme="6" tint="0.79998168889431442"/>
                </patternFill>
              </fill>
            </x14:dxf>
          </x14:cfRule>
          <xm:sqref>E45:E46</xm:sqref>
        </x14:conditionalFormatting>
        <x14:conditionalFormatting xmlns:xm="http://schemas.microsoft.com/office/excel/2006/main">
          <x14:cfRule type="expression" priority="3917" id="{0396E414-43E1-4E9C-B863-651CB5F4E9F4}">
            <xm:f>$A51='1)受入れ機関概要'!$F$8</xm:f>
            <x14:dxf>
              <fill>
                <patternFill>
                  <bgColor theme="6" tint="0.79998168889431442"/>
                </patternFill>
              </fill>
            </x14:dxf>
          </x14:cfRule>
          <xm:sqref>E48</xm:sqref>
        </x14:conditionalFormatting>
        <x14:conditionalFormatting xmlns:xm="http://schemas.microsoft.com/office/excel/2006/main">
          <x14:cfRule type="expression" priority="69" id="{E068A999-91A0-4019-A333-8809F233CCE7}">
            <xm:f>$A50='1)受入れ機関概要'!$F$8</xm:f>
            <x14:dxf>
              <fill>
                <patternFill>
                  <bgColor theme="6" tint="0.79998168889431442"/>
                </patternFill>
              </fill>
            </x14:dxf>
          </x14:cfRule>
          <xm:sqref>E49</xm:sqref>
        </x14:conditionalFormatting>
        <x14:conditionalFormatting xmlns:xm="http://schemas.microsoft.com/office/excel/2006/main">
          <x14:cfRule type="expression" priority="74" id="{5BEDCC1B-5DE2-4AB1-B698-DC09433295DB}">
            <xm:f>$A53='1)受入れ機関概要'!$F$8</xm:f>
            <x14:dxf>
              <fill>
                <patternFill>
                  <bgColor theme="6" tint="0.79998168889431442"/>
                </patternFill>
              </fill>
            </x14:dxf>
          </x14:cfRule>
          <xm:sqref>E50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4064A-A502-4237-88D5-C6E513341D71}">
  <sheetPr codeName="Sheet6">
    <pageSetUpPr fitToPage="1"/>
  </sheetPr>
  <dimension ref="A1:L92"/>
  <sheetViews>
    <sheetView showGridLines="0" showZeros="0" view="pageBreakPreview" zoomScaleNormal="100" zoomScaleSheetLayoutView="100" workbookViewId="0"/>
  </sheetViews>
  <sheetFormatPr defaultRowHeight="15" x14ac:dyDescent="0.35"/>
  <cols>
    <col min="1" max="1" width="3.78515625" customWidth="1"/>
    <col min="2" max="3" width="4.78515625" customWidth="1"/>
    <col min="4" max="4" width="20.78515625" customWidth="1"/>
    <col min="5" max="5" width="24.78515625" customWidth="1"/>
    <col min="6" max="6" width="9.78515625" customWidth="1"/>
    <col min="7" max="7" width="5.78515625" customWidth="1"/>
    <col min="8" max="8" width="6.78515625" customWidth="1"/>
    <col min="9" max="9" width="11.78515625" customWidth="1"/>
    <col min="10" max="10" width="0.35546875" customWidth="1"/>
    <col min="11" max="11" width="43.78515625" customWidth="1"/>
  </cols>
  <sheetData>
    <row r="1" spans="1:11" x14ac:dyDescent="0.35">
      <c r="A1" s="66"/>
      <c r="K1" s="52" t="str">
        <f>'1)受入れ機関概要'!G1</f>
        <v>Ver.2203</v>
      </c>
    </row>
    <row r="2" spans="1:11" ht="18" customHeight="1" x14ac:dyDescent="0.35">
      <c r="A2" s="802" t="s">
        <v>185</v>
      </c>
      <c r="B2" s="802"/>
      <c r="C2" s="802"/>
      <c r="D2" s="802"/>
      <c r="E2" s="802"/>
      <c r="F2" s="802"/>
      <c r="G2" s="802"/>
      <c r="H2" s="802"/>
      <c r="I2" s="802"/>
      <c r="J2" s="802"/>
      <c r="K2" s="802"/>
    </row>
    <row r="3" spans="1:11" ht="9" customHeight="1" x14ac:dyDescent="0.35">
      <c r="A3" s="150"/>
      <c r="B3" s="150"/>
      <c r="C3" s="150"/>
      <c r="D3" s="150"/>
      <c r="E3" s="150"/>
      <c r="F3" s="150"/>
      <c r="G3" s="150"/>
      <c r="H3" s="150"/>
      <c r="I3" s="150"/>
      <c r="J3" s="150"/>
      <c r="K3" s="150"/>
    </row>
    <row r="4" spans="1:11" ht="15" customHeight="1" x14ac:dyDescent="0.35">
      <c r="A4" s="153" t="s">
        <v>212</v>
      </c>
      <c r="B4" s="154"/>
      <c r="C4" s="154"/>
      <c r="D4" s="154"/>
      <c r="E4" s="154"/>
      <c r="F4" s="154"/>
      <c r="G4" s="154"/>
      <c r="H4" s="154"/>
      <c r="I4" s="154"/>
      <c r="J4" s="154"/>
      <c r="K4" s="154"/>
    </row>
    <row r="5" spans="1:11" ht="15" customHeight="1" x14ac:dyDescent="0.35">
      <c r="A5" s="808" t="s">
        <v>282</v>
      </c>
      <c r="B5" s="809"/>
      <c r="C5" s="809"/>
      <c r="D5" s="809"/>
      <c r="E5" s="785"/>
      <c r="F5" s="786"/>
      <c r="G5" s="786"/>
      <c r="H5" s="786"/>
      <c r="I5" s="786"/>
      <c r="J5" s="786"/>
      <c r="K5" s="787"/>
    </row>
    <row r="6" spans="1:11" ht="15" customHeight="1" x14ac:dyDescent="0.35">
      <c r="A6" s="814" t="s">
        <v>285</v>
      </c>
      <c r="B6" s="815"/>
      <c r="C6" s="815"/>
      <c r="D6" s="815"/>
      <c r="E6" s="781"/>
      <c r="F6" s="634"/>
      <c r="G6" s="634"/>
      <c r="H6" s="634"/>
      <c r="I6" s="634"/>
      <c r="J6" s="634"/>
      <c r="K6" s="635"/>
    </row>
    <row r="7" spans="1:11" ht="15" customHeight="1" x14ac:dyDescent="0.35">
      <c r="A7" s="806" t="s">
        <v>283</v>
      </c>
      <c r="B7" s="807"/>
      <c r="C7" s="807"/>
      <c r="D7" s="807"/>
      <c r="E7" s="781"/>
      <c r="F7" s="634"/>
      <c r="G7" s="634"/>
      <c r="H7" s="634"/>
      <c r="I7" s="634"/>
      <c r="J7" s="634"/>
      <c r="K7" s="635"/>
    </row>
    <row r="8" spans="1:11" ht="15" customHeight="1" x14ac:dyDescent="0.35">
      <c r="A8" s="812" t="s">
        <v>286</v>
      </c>
      <c r="B8" s="813"/>
      <c r="C8" s="813"/>
      <c r="D8" s="813"/>
      <c r="E8" s="781"/>
      <c r="F8" s="634"/>
      <c r="G8" s="634"/>
      <c r="H8" s="634"/>
      <c r="I8" s="634"/>
      <c r="J8" s="634"/>
      <c r="K8" s="635"/>
    </row>
    <row r="9" spans="1:11" ht="15" customHeight="1" x14ac:dyDescent="0.35">
      <c r="A9" s="804" t="s">
        <v>284</v>
      </c>
      <c r="B9" s="805"/>
      <c r="C9" s="805"/>
      <c r="D9" s="805"/>
      <c r="E9" s="781"/>
      <c r="F9" s="634"/>
      <c r="G9" s="634"/>
      <c r="H9" s="634"/>
      <c r="I9" s="634"/>
      <c r="J9" s="634"/>
      <c r="K9" s="635"/>
    </row>
    <row r="10" spans="1:11" ht="15" customHeight="1" x14ac:dyDescent="0.35">
      <c r="A10" s="810" t="s">
        <v>287</v>
      </c>
      <c r="B10" s="811"/>
      <c r="C10" s="811"/>
      <c r="D10" s="811"/>
      <c r="E10" s="782"/>
      <c r="F10" s="783"/>
      <c r="G10" s="783"/>
      <c r="H10" s="783"/>
      <c r="I10" s="783"/>
      <c r="J10" s="783"/>
      <c r="K10" s="784"/>
    </row>
    <row r="11" spans="1:11" s="4" customFormat="1" ht="9" customHeight="1" x14ac:dyDescent="0.35">
      <c r="A11" s="151"/>
      <c r="B11" s="151"/>
      <c r="C11" s="151"/>
      <c r="D11" s="151"/>
      <c r="E11" s="447"/>
      <c r="F11" s="447"/>
      <c r="G11" s="447"/>
      <c r="H11" s="447"/>
      <c r="I11" s="447"/>
      <c r="J11" s="447"/>
      <c r="K11" s="447"/>
    </row>
    <row r="12" spans="1:11" ht="15" customHeight="1" x14ac:dyDescent="0.35">
      <c r="A12" s="152" t="s">
        <v>69</v>
      </c>
    </row>
    <row r="13" spans="1:11" ht="11.25" customHeight="1" x14ac:dyDescent="0.35">
      <c r="A13" s="3"/>
      <c r="B13" s="796" t="s">
        <v>68</v>
      </c>
      <c r="C13" s="796"/>
      <c r="D13" s="239" t="s">
        <v>213</v>
      </c>
      <c r="E13" s="803" t="s">
        <v>117</v>
      </c>
      <c r="F13" s="803"/>
      <c r="G13" s="803"/>
      <c r="H13" s="803"/>
      <c r="I13" s="803"/>
      <c r="J13" s="803"/>
      <c r="K13" s="803"/>
    </row>
    <row r="14" spans="1:11" ht="11.25" customHeight="1" x14ac:dyDescent="0.35">
      <c r="A14" s="3"/>
      <c r="B14" s="796"/>
      <c r="C14" s="796"/>
      <c r="D14" s="239" t="s">
        <v>71</v>
      </c>
      <c r="E14" s="803" t="s">
        <v>343</v>
      </c>
      <c r="F14" s="803"/>
      <c r="G14" s="803"/>
      <c r="H14" s="803"/>
      <c r="I14" s="803"/>
      <c r="J14" s="803"/>
      <c r="K14" s="803"/>
    </row>
    <row r="15" spans="1:11" ht="11.25" customHeight="1" x14ac:dyDescent="0.35">
      <c r="B15" s="797"/>
      <c r="C15" s="797"/>
      <c r="D15" s="240" t="s">
        <v>72</v>
      </c>
      <c r="E15" s="803" t="s">
        <v>344</v>
      </c>
      <c r="F15" s="803"/>
      <c r="G15" s="803"/>
      <c r="H15" s="803"/>
      <c r="I15" s="803"/>
      <c r="J15" s="803"/>
      <c r="K15" s="803"/>
    </row>
    <row r="16" spans="1:11" ht="6" customHeight="1" x14ac:dyDescent="0.35">
      <c r="B16" s="9"/>
      <c r="C16" s="9"/>
      <c r="D16" s="9"/>
      <c r="E16" s="8"/>
      <c r="F16" s="8"/>
      <c r="G16" s="8"/>
      <c r="H16" s="8"/>
      <c r="I16" s="8"/>
      <c r="J16" s="24"/>
      <c r="K16" s="8"/>
    </row>
    <row r="17" spans="1:12" s="2" customFormat="1" ht="23.5" thickBot="1" x14ac:dyDescent="0.4">
      <c r="A17" s="788" t="s">
        <v>70</v>
      </c>
      <c r="B17" s="789"/>
      <c r="C17" s="789"/>
      <c r="D17" s="789"/>
      <c r="E17" s="312" t="s">
        <v>26</v>
      </c>
      <c r="F17" s="155" t="s">
        <v>27</v>
      </c>
      <c r="G17" s="156" t="s">
        <v>28</v>
      </c>
      <c r="H17" s="62" t="s">
        <v>29</v>
      </c>
      <c r="I17" s="312" t="s">
        <v>30</v>
      </c>
      <c r="J17" s="407"/>
      <c r="K17" s="406" t="s">
        <v>97</v>
      </c>
    </row>
    <row r="18" spans="1:12" ht="19.5" customHeight="1" x14ac:dyDescent="0.35">
      <c r="A18" s="798" t="s">
        <v>279</v>
      </c>
      <c r="B18" s="801">
        <v>1</v>
      </c>
      <c r="C18" s="790" t="s">
        <v>23</v>
      </c>
      <c r="D18" s="791"/>
      <c r="E18" s="281" t="s">
        <v>31</v>
      </c>
      <c r="F18" s="209"/>
      <c r="G18" s="202"/>
      <c r="H18" s="191" t="s">
        <v>34</v>
      </c>
      <c r="I18" s="403">
        <f>F18*G18</f>
        <v>0</v>
      </c>
      <c r="J18" s="417" t="str">
        <f>IF(K18&lt;&gt;"","","(渡航経路を記入)")</f>
        <v>(渡航経路を記入)</v>
      </c>
      <c r="K18" s="408"/>
      <c r="L18" s="2"/>
    </row>
    <row r="19" spans="1:12" ht="19.5" customHeight="1" x14ac:dyDescent="0.35">
      <c r="A19" s="799"/>
      <c r="B19" s="773"/>
      <c r="C19" s="792"/>
      <c r="D19" s="793"/>
      <c r="E19" s="15" t="s">
        <v>32</v>
      </c>
      <c r="F19" s="210"/>
      <c r="G19" s="203"/>
      <c r="H19" s="192" t="s">
        <v>35</v>
      </c>
      <c r="I19" s="404">
        <f t="shared" ref="I19:I20" si="0">F19*G19</f>
        <v>0</v>
      </c>
      <c r="J19" s="414" t="s">
        <v>96</v>
      </c>
      <c r="K19" s="409"/>
    </row>
    <row r="20" spans="1:12" ht="19.5" customHeight="1" x14ac:dyDescent="0.35">
      <c r="A20" s="799"/>
      <c r="B20" s="774"/>
      <c r="C20" s="794"/>
      <c r="D20" s="795"/>
      <c r="E20" s="6" t="s">
        <v>33</v>
      </c>
      <c r="F20" s="212"/>
      <c r="G20" s="205"/>
      <c r="H20" s="193" t="s">
        <v>214</v>
      </c>
      <c r="I20" s="405">
        <f t="shared" si="0"/>
        <v>0</v>
      </c>
      <c r="J20" s="415" t="s">
        <v>96</v>
      </c>
      <c r="K20" s="410"/>
    </row>
    <row r="21" spans="1:12" ht="19.5" customHeight="1" x14ac:dyDescent="0.35">
      <c r="A21" s="799"/>
      <c r="B21" s="772">
        <v>2</v>
      </c>
      <c r="C21" s="775" t="s">
        <v>23</v>
      </c>
      <c r="D21" s="776"/>
      <c r="E21" s="280" t="s">
        <v>31</v>
      </c>
      <c r="F21" s="211"/>
      <c r="G21" s="204"/>
      <c r="H21" s="284" t="s">
        <v>34</v>
      </c>
      <c r="I21" s="403">
        <f t="shared" ref="I21:I82" si="1">F21*G21</f>
        <v>0</v>
      </c>
      <c r="J21" s="413" t="str">
        <f>IF(K21&lt;&gt;"","","(渡航経路を記入)")</f>
        <v>(渡航経路を記入)</v>
      </c>
      <c r="K21" s="411"/>
    </row>
    <row r="22" spans="1:12" ht="19.5" customHeight="1" x14ac:dyDescent="0.35">
      <c r="A22" s="799"/>
      <c r="B22" s="773"/>
      <c r="C22" s="777"/>
      <c r="D22" s="778"/>
      <c r="E22" s="15" t="s">
        <v>32</v>
      </c>
      <c r="F22" s="210"/>
      <c r="G22" s="203"/>
      <c r="H22" s="192" t="s">
        <v>35</v>
      </c>
      <c r="I22" s="404">
        <f t="shared" si="1"/>
        <v>0</v>
      </c>
      <c r="J22" s="414" t="s">
        <v>96</v>
      </c>
      <c r="K22" s="409"/>
    </row>
    <row r="23" spans="1:12" ht="19.5" customHeight="1" x14ac:dyDescent="0.35">
      <c r="A23" s="799"/>
      <c r="B23" s="774"/>
      <c r="C23" s="779"/>
      <c r="D23" s="780"/>
      <c r="E23" s="6" t="s">
        <v>33</v>
      </c>
      <c r="F23" s="212"/>
      <c r="G23" s="205"/>
      <c r="H23" s="193" t="s">
        <v>214</v>
      </c>
      <c r="I23" s="405">
        <f t="shared" si="1"/>
        <v>0</v>
      </c>
      <c r="J23" s="415" t="s">
        <v>96</v>
      </c>
      <c r="K23" s="410"/>
    </row>
    <row r="24" spans="1:12" ht="19.5" customHeight="1" x14ac:dyDescent="0.35">
      <c r="A24" s="799"/>
      <c r="B24" s="772">
        <v>3</v>
      </c>
      <c r="C24" s="775" t="s">
        <v>23</v>
      </c>
      <c r="D24" s="776"/>
      <c r="E24" s="280" t="s">
        <v>31</v>
      </c>
      <c r="F24" s="211"/>
      <c r="G24" s="204"/>
      <c r="H24" s="284" t="s">
        <v>34</v>
      </c>
      <c r="I24" s="403">
        <f t="shared" si="1"/>
        <v>0</v>
      </c>
      <c r="J24" s="413" t="str">
        <f>IF(K24&lt;&gt;"","","(渡航経路を記入)")</f>
        <v>(渡航経路を記入)</v>
      </c>
      <c r="K24" s="411"/>
    </row>
    <row r="25" spans="1:12" ht="19.5" customHeight="1" x14ac:dyDescent="0.35">
      <c r="A25" s="799"/>
      <c r="B25" s="773"/>
      <c r="C25" s="777"/>
      <c r="D25" s="778"/>
      <c r="E25" s="15" t="s">
        <v>32</v>
      </c>
      <c r="F25" s="210"/>
      <c r="G25" s="203"/>
      <c r="H25" s="192" t="s">
        <v>35</v>
      </c>
      <c r="I25" s="404">
        <f t="shared" si="1"/>
        <v>0</v>
      </c>
      <c r="J25" s="414" t="s">
        <v>96</v>
      </c>
      <c r="K25" s="409"/>
    </row>
    <row r="26" spans="1:12" ht="19.5" customHeight="1" x14ac:dyDescent="0.35">
      <c r="A26" s="799"/>
      <c r="B26" s="774"/>
      <c r="C26" s="779"/>
      <c r="D26" s="780"/>
      <c r="E26" s="6" t="s">
        <v>33</v>
      </c>
      <c r="F26" s="212"/>
      <c r="G26" s="205"/>
      <c r="H26" s="193" t="s">
        <v>214</v>
      </c>
      <c r="I26" s="405">
        <f t="shared" si="1"/>
        <v>0</v>
      </c>
      <c r="J26" s="415" t="s">
        <v>96</v>
      </c>
      <c r="K26" s="410"/>
    </row>
    <row r="27" spans="1:12" ht="19.5" customHeight="1" x14ac:dyDescent="0.35">
      <c r="A27" s="799"/>
      <c r="B27" s="772">
        <v>4</v>
      </c>
      <c r="C27" s="775" t="s">
        <v>23</v>
      </c>
      <c r="D27" s="776"/>
      <c r="E27" s="280" t="s">
        <v>31</v>
      </c>
      <c r="F27" s="211"/>
      <c r="G27" s="204"/>
      <c r="H27" s="284" t="s">
        <v>34</v>
      </c>
      <c r="I27" s="403">
        <f t="shared" si="1"/>
        <v>0</v>
      </c>
      <c r="J27" s="413" t="str">
        <f>IF(K27&lt;&gt;"","","(渡航経路を記入)")</f>
        <v>(渡航経路を記入)</v>
      </c>
      <c r="K27" s="411"/>
    </row>
    <row r="28" spans="1:12" ht="19.5" customHeight="1" x14ac:dyDescent="0.35">
      <c r="A28" s="799"/>
      <c r="B28" s="773"/>
      <c r="C28" s="777"/>
      <c r="D28" s="778"/>
      <c r="E28" s="15" t="s">
        <v>32</v>
      </c>
      <c r="F28" s="210"/>
      <c r="G28" s="203"/>
      <c r="H28" s="192" t="s">
        <v>35</v>
      </c>
      <c r="I28" s="404">
        <f t="shared" si="1"/>
        <v>0</v>
      </c>
      <c r="J28" s="414" t="s">
        <v>96</v>
      </c>
      <c r="K28" s="409"/>
    </row>
    <row r="29" spans="1:12" ht="19.5" customHeight="1" x14ac:dyDescent="0.35">
      <c r="A29" s="799"/>
      <c r="B29" s="774"/>
      <c r="C29" s="779"/>
      <c r="D29" s="780"/>
      <c r="E29" s="6" t="s">
        <v>33</v>
      </c>
      <c r="F29" s="212"/>
      <c r="G29" s="205"/>
      <c r="H29" s="193" t="s">
        <v>214</v>
      </c>
      <c r="I29" s="405">
        <f t="shared" si="1"/>
        <v>0</v>
      </c>
      <c r="J29" s="415" t="s">
        <v>96</v>
      </c>
      <c r="K29" s="410"/>
    </row>
    <row r="30" spans="1:12" ht="19.5" customHeight="1" x14ac:dyDescent="0.35">
      <c r="A30" s="799"/>
      <c r="B30" s="772">
        <v>5</v>
      </c>
      <c r="C30" s="775" t="s">
        <v>23</v>
      </c>
      <c r="D30" s="776"/>
      <c r="E30" s="280" t="s">
        <v>31</v>
      </c>
      <c r="F30" s="211"/>
      <c r="G30" s="204"/>
      <c r="H30" s="284" t="s">
        <v>34</v>
      </c>
      <c r="I30" s="403">
        <f t="shared" si="1"/>
        <v>0</v>
      </c>
      <c r="J30" s="413" t="str">
        <f>IF(K30&lt;&gt;"","","(渡航経路を記入)")</f>
        <v>(渡航経路を記入)</v>
      </c>
      <c r="K30" s="411"/>
    </row>
    <row r="31" spans="1:12" ht="19.5" customHeight="1" x14ac:dyDescent="0.35">
      <c r="A31" s="799"/>
      <c r="B31" s="773"/>
      <c r="C31" s="777"/>
      <c r="D31" s="778"/>
      <c r="E31" s="15" t="s">
        <v>32</v>
      </c>
      <c r="F31" s="210"/>
      <c r="G31" s="203"/>
      <c r="H31" s="192" t="s">
        <v>35</v>
      </c>
      <c r="I31" s="404">
        <f t="shared" si="1"/>
        <v>0</v>
      </c>
      <c r="J31" s="414" t="s">
        <v>96</v>
      </c>
      <c r="K31" s="409"/>
    </row>
    <row r="32" spans="1:12" ht="19.5" customHeight="1" x14ac:dyDescent="0.35">
      <c r="A32" s="799"/>
      <c r="B32" s="774"/>
      <c r="C32" s="779"/>
      <c r="D32" s="780"/>
      <c r="E32" s="6" t="s">
        <v>33</v>
      </c>
      <c r="F32" s="212"/>
      <c r="G32" s="205"/>
      <c r="H32" s="193" t="s">
        <v>214</v>
      </c>
      <c r="I32" s="405">
        <f t="shared" si="1"/>
        <v>0</v>
      </c>
      <c r="J32" s="415" t="s">
        <v>96</v>
      </c>
      <c r="K32" s="410"/>
    </row>
    <row r="33" spans="1:11" ht="19.5" customHeight="1" x14ac:dyDescent="0.35">
      <c r="A33" s="799"/>
      <c r="B33" s="772">
        <v>6</v>
      </c>
      <c r="C33" s="775" t="s">
        <v>23</v>
      </c>
      <c r="D33" s="776"/>
      <c r="E33" s="280" t="s">
        <v>31</v>
      </c>
      <c r="F33" s="211"/>
      <c r="G33" s="204"/>
      <c r="H33" s="284" t="s">
        <v>34</v>
      </c>
      <c r="I33" s="403">
        <f t="shared" si="1"/>
        <v>0</v>
      </c>
      <c r="J33" s="413" t="str">
        <f>IF(K33&lt;&gt;"","","(渡航経路を記入)")</f>
        <v>(渡航経路を記入)</v>
      </c>
      <c r="K33" s="411"/>
    </row>
    <row r="34" spans="1:11" ht="19.5" customHeight="1" x14ac:dyDescent="0.35">
      <c r="A34" s="799"/>
      <c r="B34" s="773"/>
      <c r="C34" s="777"/>
      <c r="D34" s="778"/>
      <c r="E34" s="15" t="s">
        <v>32</v>
      </c>
      <c r="F34" s="210"/>
      <c r="G34" s="203"/>
      <c r="H34" s="192" t="s">
        <v>35</v>
      </c>
      <c r="I34" s="404">
        <f t="shared" si="1"/>
        <v>0</v>
      </c>
      <c r="J34" s="414" t="s">
        <v>96</v>
      </c>
      <c r="K34" s="409"/>
    </row>
    <row r="35" spans="1:11" ht="19.5" customHeight="1" x14ac:dyDescent="0.35">
      <c r="A35" s="799"/>
      <c r="B35" s="774"/>
      <c r="C35" s="779"/>
      <c r="D35" s="780"/>
      <c r="E35" s="6" t="s">
        <v>33</v>
      </c>
      <c r="F35" s="212"/>
      <c r="G35" s="205"/>
      <c r="H35" s="193" t="s">
        <v>214</v>
      </c>
      <c r="I35" s="405">
        <f t="shared" si="1"/>
        <v>0</v>
      </c>
      <c r="J35" s="415" t="s">
        <v>96</v>
      </c>
      <c r="K35" s="410"/>
    </row>
    <row r="36" spans="1:11" ht="19.5" customHeight="1" x14ac:dyDescent="0.35">
      <c r="A36" s="799"/>
      <c r="B36" s="772">
        <v>7</v>
      </c>
      <c r="C36" s="775" t="s">
        <v>23</v>
      </c>
      <c r="D36" s="776"/>
      <c r="E36" s="280" t="s">
        <v>31</v>
      </c>
      <c r="F36" s="211"/>
      <c r="G36" s="204"/>
      <c r="H36" s="284" t="s">
        <v>34</v>
      </c>
      <c r="I36" s="403">
        <f t="shared" si="1"/>
        <v>0</v>
      </c>
      <c r="J36" s="413" t="str">
        <f>IF(K36&lt;&gt;"","","(渡航経路を記入)")</f>
        <v>(渡航経路を記入)</v>
      </c>
      <c r="K36" s="411"/>
    </row>
    <row r="37" spans="1:11" ht="19.5" customHeight="1" x14ac:dyDescent="0.35">
      <c r="A37" s="799"/>
      <c r="B37" s="773"/>
      <c r="C37" s="777"/>
      <c r="D37" s="778"/>
      <c r="E37" s="15" t="s">
        <v>32</v>
      </c>
      <c r="F37" s="210"/>
      <c r="G37" s="203"/>
      <c r="H37" s="192" t="s">
        <v>35</v>
      </c>
      <c r="I37" s="404">
        <f t="shared" si="1"/>
        <v>0</v>
      </c>
      <c r="J37" s="414" t="s">
        <v>96</v>
      </c>
      <c r="K37" s="409"/>
    </row>
    <row r="38" spans="1:11" ht="19.5" customHeight="1" x14ac:dyDescent="0.35">
      <c r="A38" s="799"/>
      <c r="B38" s="774"/>
      <c r="C38" s="779"/>
      <c r="D38" s="780"/>
      <c r="E38" s="6" t="s">
        <v>33</v>
      </c>
      <c r="F38" s="212"/>
      <c r="G38" s="205"/>
      <c r="H38" s="193" t="s">
        <v>214</v>
      </c>
      <c r="I38" s="405">
        <f t="shared" si="1"/>
        <v>0</v>
      </c>
      <c r="J38" s="415" t="s">
        <v>96</v>
      </c>
      <c r="K38" s="410"/>
    </row>
    <row r="39" spans="1:11" ht="19.5" customHeight="1" x14ac:dyDescent="0.35">
      <c r="A39" s="799"/>
      <c r="B39" s="772">
        <v>8</v>
      </c>
      <c r="C39" s="775" t="s">
        <v>23</v>
      </c>
      <c r="D39" s="776"/>
      <c r="E39" s="280" t="s">
        <v>31</v>
      </c>
      <c r="F39" s="211"/>
      <c r="G39" s="204"/>
      <c r="H39" s="284" t="s">
        <v>34</v>
      </c>
      <c r="I39" s="403">
        <f t="shared" si="1"/>
        <v>0</v>
      </c>
      <c r="J39" s="413" t="str">
        <f>IF(K39&lt;&gt;"","","(渡航経路を記入)")</f>
        <v>(渡航経路を記入)</v>
      </c>
      <c r="K39" s="411"/>
    </row>
    <row r="40" spans="1:11" ht="19.5" customHeight="1" x14ac:dyDescent="0.35">
      <c r="A40" s="799"/>
      <c r="B40" s="773"/>
      <c r="C40" s="777"/>
      <c r="D40" s="778"/>
      <c r="E40" s="15" t="s">
        <v>32</v>
      </c>
      <c r="F40" s="210"/>
      <c r="G40" s="203"/>
      <c r="H40" s="192" t="s">
        <v>35</v>
      </c>
      <c r="I40" s="404">
        <f t="shared" si="1"/>
        <v>0</v>
      </c>
      <c r="J40" s="414" t="s">
        <v>96</v>
      </c>
      <c r="K40" s="409"/>
    </row>
    <row r="41" spans="1:11" ht="19.5" customHeight="1" x14ac:dyDescent="0.35">
      <c r="A41" s="799"/>
      <c r="B41" s="774"/>
      <c r="C41" s="779"/>
      <c r="D41" s="780"/>
      <c r="E41" s="6" t="s">
        <v>33</v>
      </c>
      <c r="F41" s="212"/>
      <c r="G41" s="205"/>
      <c r="H41" s="193" t="s">
        <v>214</v>
      </c>
      <c r="I41" s="405">
        <f t="shared" si="1"/>
        <v>0</v>
      </c>
      <c r="J41" s="415" t="s">
        <v>96</v>
      </c>
      <c r="K41" s="410"/>
    </row>
    <row r="42" spans="1:11" ht="19.5" customHeight="1" x14ac:dyDescent="0.35">
      <c r="A42" s="799" t="s">
        <v>280</v>
      </c>
      <c r="B42" s="772">
        <v>9</v>
      </c>
      <c r="C42" s="775" t="s">
        <v>23</v>
      </c>
      <c r="D42" s="776"/>
      <c r="E42" s="280" t="s">
        <v>31</v>
      </c>
      <c r="F42" s="211"/>
      <c r="G42" s="204"/>
      <c r="H42" s="284" t="s">
        <v>34</v>
      </c>
      <c r="I42" s="403">
        <f t="shared" si="1"/>
        <v>0</v>
      </c>
      <c r="J42" s="413" t="str">
        <f>IF(K42&lt;&gt;"","","(渡航経路を記入)")</f>
        <v>(渡航経路を記入)</v>
      </c>
      <c r="K42" s="411"/>
    </row>
    <row r="43" spans="1:11" ht="19.5" customHeight="1" x14ac:dyDescent="0.35">
      <c r="A43" s="799"/>
      <c r="B43" s="773"/>
      <c r="C43" s="777"/>
      <c r="D43" s="778"/>
      <c r="E43" s="15" t="s">
        <v>32</v>
      </c>
      <c r="F43" s="210"/>
      <c r="G43" s="203"/>
      <c r="H43" s="192" t="s">
        <v>35</v>
      </c>
      <c r="I43" s="404">
        <f t="shared" si="1"/>
        <v>0</v>
      </c>
      <c r="J43" s="414" t="s">
        <v>96</v>
      </c>
      <c r="K43" s="409"/>
    </row>
    <row r="44" spans="1:11" ht="19.5" customHeight="1" x14ac:dyDescent="0.35">
      <c r="A44" s="799"/>
      <c r="B44" s="774"/>
      <c r="C44" s="779"/>
      <c r="D44" s="780"/>
      <c r="E44" s="6" t="s">
        <v>33</v>
      </c>
      <c r="F44" s="212"/>
      <c r="G44" s="205"/>
      <c r="H44" s="193" t="s">
        <v>214</v>
      </c>
      <c r="I44" s="405">
        <f t="shared" si="1"/>
        <v>0</v>
      </c>
      <c r="J44" s="415" t="s">
        <v>96</v>
      </c>
      <c r="K44" s="410"/>
    </row>
    <row r="45" spans="1:11" ht="19.5" customHeight="1" x14ac:dyDescent="0.35">
      <c r="A45" s="799"/>
      <c r="B45" s="772">
        <v>10</v>
      </c>
      <c r="C45" s="775" t="s">
        <v>23</v>
      </c>
      <c r="D45" s="776"/>
      <c r="E45" s="280" t="s">
        <v>31</v>
      </c>
      <c r="F45" s="211"/>
      <c r="G45" s="204"/>
      <c r="H45" s="284" t="s">
        <v>34</v>
      </c>
      <c r="I45" s="403">
        <f t="shared" si="1"/>
        <v>0</v>
      </c>
      <c r="J45" s="413" t="str">
        <f>IF(K45&lt;&gt;"","","(渡航経路を記入)")</f>
        <v>(渡航経路を記入)</v>
      </c>
      <c r="K45" s="411"/>
    </row>
    <row r="46" spans="1:11" ht="19.5" customHeight="1" x14ac:dyDescent="0.35">
      <c r="A46" s="799"/>
      <c r="B46" s="773"/>
      <c r="C46" s="777"/>
      <c r="D46" s="778"/>
      <c r="E46" s="15" t="s">
        <v>32</v>
      </c>
      <c r="F46" s="210"/>
      <c r="G46" s="203"/>
      <c r="H46" s="192" t="s">
        <v>35</v>
      </c>
      <c r="I46" s="404">
        <f t="shared" si="1"/>
        <v>0</v>
      </c>
      <c r="J46" s="414" t="s">
        <v>96</v>
      </c>
      <c r="K46" s="409"/>
    </row>
    <row r="47" spans="1:11" ht="19.5" customHeight="1" x14ac:dyDescent="0.35">
      <c r="A47" s="799"/>
      <c r="B47" s="774"/>
      <c r="C47" s="779"/>
      <c r="D47" s="780"/>
      <c r="E47" s="6" t="s">
        <v>33</v>
      </c>
      <c r="F47" s="212"/>
      <c r="G47" s="205"/>
      <c r="H47" s="193" t="s">
        <v>214</v>
      </c>
      <c r="I47" s="405">
        <f t="shared" si="1"/>
        <v>0</v>
      </c>
      <c r="J47" s="415" t="s">
        <v>96</v>
      </c>
      <c r="K47" s="410"/>
    </row>
    <row r="48" spans="1:11" ht="19.5" customHeight="1" x14ac:dyDescent="0.35">
      <c r="A48" s="799"/>
      <c r="B48" s="772">
        <v>11</v>
      </c>
      <c r="C48" s="775" t="s">
        <v>23</v>
      </c>
      <c r="D48" s="776"/>
      <c r="E48" s="280" t="s">
        <v>31</v>
      </c>
      <c r="F48" s="211"/>
      <c r="G48" s="204"/>
      <c r="H48" s="284" t="s">
        <v>34</v>
      </c>
      <c r="I48" s="403">
        <f t="shared" si="1"/>
        <v>0</v>
      </c>
      <c r="J48" s="413" t="str">
        <f>IF(K48&lt;&gt;"","","(渡航経路を記入)")</f>
        <v>(渡航経路を記入)</v>
      </c>
      <c r="K48" s="411"/>
    </row>
    <row r="49" spans="1:11" ht="19.5" customHeight="1" x14ac:dyDescent="0.35">
      <c r="A49" s="799"/>
      <c r="B49" s="773"/>
      <c r="C49" s="777"/>
      <c r="D49" s="778"/>
      <c r="E49" s="15" t="s">
        <v>32</v>
      </c>
      <c r="F49" s="210"/>
      <c r="G49" s="203"/>
      <c r="H49" s="192" t="s">
        <v>35</v>
      </c>
      <c r="I49" s="404">
        <f t="shared" si="1"/>
        <v>0</v>
      </c>
      <c r="J49" s="414" t="s">
        <v>96</v>
      </c>
      <c r="K49" s="409"/>
    </row>
    <row r="50" spans="1:11" ht="19.5" customHeight="1" x14ac:dyDescent="0.35">
      <c r="A50" s="799"/>
      <c r="B50" s="774"/>
      <c r="C50" s="779"/>
      <c r="D50" s="780"/>
      <c r="E50" s="6" t="s">
        <v>33</v>
      </c>
      <c r="F50" s="212"/>
      <c r="G50" s="205"/>
      <c r="H50" s="193" t="s">
        <v>214</v>
      </c>
      <c r="I50" s="405">
        <f t="shared" si="1"/>
        <v>0</v>
      </c>
      <c r="J50" s="415" t="s">
        <v>96</v>
      </c>
      <c r="K50" s="410"/>
    </row>
    <row r="51" spans="1:11" ht="19.5" customHeight="1" x14ac:dyDescent="0.35">
      <c r="A51" s="799"/>
      <c r="B51" s="772">
        <v>12</v>
      </c>
      <c r="C51" s="775" t="s">
        <v>23</v>
      </c>
      <c r="D51" s="776"/>
      <c r="E51" s="280" t="s">
        <v>31</v>
      </c>
      <c r="F51" s="211"/>
      <c r="G51" s="204"/>
      <c r="H51" s="284" t="s">
        <v>34</v>
      </c>
      <c r="I51" s="403">
        <f t="shared" si="1"/>
        <v>0</v>
      </c>
      <c r="J51" s="413" t="str">
        <f>IF(K51&lt;&gt;"","","(渡航経路を記入)")</f>
        <v>(渡航経路を記入)</v>
      </c>
      <c r="K51" s="411"/>
    </row>
    <row r="52" spans="1:11" ht="19.5" customHeight="1" x14ac:dyDescent="0.35">
      <c r="A52" s="799"/>
      <c r="B52" s="773"/>
      <c r="C52" s="777"/>
      <c r="D52" s="778"/>
      <c r="E52" s="15" t="s">
        <v>32</v>
      </c>
      <c r="F52" s="210"/>
      <c r="G52" s="203"/>
      <c r="H52" s="192" t="s">
        <v>35</v>
      </c>
      <c r="I52" s="404">
        <f t="shared" si="1"/>
        <v>0</v>
      </c>
      <c r="J52" s="414" t="s">
        <v>96</v>
      </c>
      <c r="K52" s="409"/>
    </row>
    <row r="53" spans="1:11" ht="19.5" customHeight="1" x14ac:dyDescent="0.35">
      <c r="A53" s="799"/>
      <c r="B53" s="774"/>
      <c r="C53" s="779"/>
      <c r="D53" s="780"/>
      <c r="E53" s="6" t="s">
        <v>33</v>
      </c>
      <c r="F53" s="212"/>
      <c r="G53" s="205"/>
      <c r="H53" s="193" t="s">
        <v>214</v>
      </c>
      <c r="I53" s="405">
        <f t="shared" si="1"/>
        <v>0</v>
      </c>
      <c r="J53" s="415" t="s">
        <v>96</v>
      </c>
      <c r="K53" s="410"/>
    </row>
    <row r="54" spans="1:11" ht="19.5" customHeight="1" x14ac:dyDescent="0.35">
      <c r="A54" s="799"/>
      <c r="B54" s="772">
        <v>13</v>
      </c>
      <c r="C54" s="775" t="s">
        <v>23</v>
      </c>
      <c r="D54" s="776"/>
      <c r="E54" s="280" t="s">
        <v>31</v>
      </c>
      <c r="F54" s="211"/>
      <c r="G54" s="204"/>
      <c r="H54" s="284" t="s">
        <v>34</v>
      </c>
      <c r="I54" s="403">
        <f t="shared" si="1"/>
        <v>0</v>
      </c>
      <c r="J54" s="413" t="str">
        <f>IF(K54&lt;&gt;"","","(渡航経路を記入)")</f>
        <v>(渡航経路を記入)</v>
      </c>
      <c r="K54" s="411"/>
    </row>
    <row r="55" spans="1:11" ht="19.5" customHeight="1" x14ac:dyDescent="0.35">
      <c r="A55" s="799"/>
      <c r="B55" s="773"/>
      <c r="C55" s="777"/>
      <c r="D55" s="778"/>
      <c r="E55" s="15" t="s">
        <v>32</v>
      </c>
      <c r="F55" s="210"/>
      <c r="G55" s="203"/>
      <c r="H55" s="192" t="s">
        <v>35</v>
      </c>
      <c r="I55" s="404">
        <f t="shared" si="1"/>
        <v>0</v>
      </c>
      <c r="J55" s="414" t="s">
        <v>96</v>
      </c>
      <c r="K55" s="409"/>
    </row>
    <row r="56" spans="1:11" ht="19.5" customHeight="1" x14ac:dyDescent="0.35">
      <c r="A56" s="799"/>
      <c r="B56" s="774"/>
      <c r="C56" s="779"/>
      <c r="D56" s="780"/>
      <c r="E56" s="6" t="s">
        <v>33</v>
      </c>
      <c r="F56" s="212"/>
      <c r="G56" s="205"/>
      <c r="H56" s="193" t="s">
        <v>214</v>
      </c>
      <c r="I56" s="405">
        <f t="shared" si="1"/>
        <v>0</v>
      </c>
      <c r="J56" s="415" t="s">
        <v>96</v>
      </c>
      <c r="K56" s="410"/>
    </row>
    <row r="57" spans="1:11" ht="19.5" customHeight="1" x14ac:dyDescent="0.35">
      <c r="A57" s="799"/>
      <c r="B57" s="772">
        <v>14</v>
      </c>
      <c r="C57" s="775" t="s">
        <v>23</v>
      </c>
      <c r="D57" s="776"/>
      <c r="E57" s="280" t="s">
        <v>31</v>
      </c>
      <c r="F57" s="211"/>
      <c r="G57" s="204"/>
      <c r="H57" s="284" t="s">
        <v>34</v>
      </c>
      <c r="I57" s="403">
        <f t="shared" si="1"/>
        <v>0</v>
      </c>
      <c r="J57" s="413" t="str">
        <f>IF(K57&lt;&gt;"","","(渡航経路を記入)")</f>
        <v>(渡航経路を記入)</v>
      </c>
      <c r="K57" s="411"/>
    </row>
    <row r="58" spans="1:11" ht="19.5" customHeight="1" x14ac:dyDescent="0.35">
      <c r="A58" s="799"/>
      <c r="B58" s="773"/>
      <c r="C58" s="777"/>
      <c r="D58" s="778"/>
      <c r="E58" s="15" t="s">
        <v>32</v>
      </c>
      <c r="F58" s="210"/>
      <c r="G58" s="203"/>
      <c r="H58" s="192" t="s">
        <v>35</v>
      </c>
      <c r="I58" s="404">
        <f t="shared" si="1"/>
        <v>0</v>
      </c>
      <c r="J58" s="414" t="s">
        <v>96</v>
      </c>
      <c r="K58" s="409"/>
    </row>
    <row r="59" spans="1:11" ht="19.5" customHeight="1" x14ac:dyDescent="0.35">
      <c r="A59" s="799"/>
      <c r="B59" s="774"/>
      <c r="C59" s="779"/>
      <c r="D59" s="780"/>
      <c r="E59" s="6" t="s">
        <v>33</v>
      </c>
      <c r="F59" s="212"/>
      <c r="G59" s="205"/>
      <c r="H59" s="193" t="s">
        <v>214</v>
      </c>
      <c r="I59" s="405">
        <f t="shared" si="1"/>
        <v>0</v>
      </c>
      <c r="J59" s="415" t="s">
        <v>96</v>
      </c>
      <c r="K59" s="410"/>
    </row>
    <row r="60" spans="1:11" ht="19.5" customHeight="1" x14ac:dyDescent="0.35">
      <c r="A60" s="799"/>
      <c r="B60" s="772">
        <v>15</v>
      </c>
      <c r="C60" s="775" t="s">
        <v>23</v>
      </c>
      <c r="D60" s="776"/>
      <c r="E60" s="280" t="s">
        <v>31</v>
      </c>
      <c r="F60" s="211"/>
      <c r="G60" s="204"/>
      <c r="H60" s="284" t="s">
        <v>34</v>
      </c>
      <c r="I60" s="403">
        <f t="shared" si="1"/>
        <v>0</v>
      </c>
      <c r="J60" s="413" t="str">
        <f>IF(K60&lt;&gt;"","","(渡航経路を記入)")</f>
        <v>(渡航経路を記入)</v>
      </c>
      <c r="K60" s="411"/>
    </row>
    <row r="61" spans="1:11" ht="19.5" customHeight="1" x14ac:dyDescent="0.35">
      <c r="A61" s="799"/>
      <c r="B61" s="773"/>
      <c r="C61" s="777"/>
      <c r="D61" s="778"/>
      <c r="E61" s="15" t="s">
        <v>32</v>
      </c>
      <c r="F61" s="210"/>
      <c r="G61" s="203"/>
      <c r="H61" s="192" t="s">
        <v>35</v>
      </c>
      <c r="I61" s="404">
        <f t="shared" si="1"/>
        <v>0</v>
      </c>
      <c r="J61" s="414" t="s">
        <v>96</v>
      </c>
      <c r="K61" s="409"/>
    </row>
    <row r="62" spans="1:11" ht="19.5" customHeight="1" x14ac:dyDescent="0.35">
      <c r="A62" s="799"/>
      <c r="B62" s="774"/>
      <c r="C62" s="779"/>
      <c r="D62" s="780"/>
      <c r="E62" s="6" t="s">
        <v>33</v>
      </c>
      <c r="F62" s="212"/>
      <c r="G62" s="205"/>
      <c r="H62" s="193" t="s">
        <v>214</v>
      </c>
      <c r="I62" s="405">
        <f t="shared" si="1"/>
        <v>0</v>
      </c>
      <c r="J62" s="415" t="s">
        <v>96</v>
      </c>
      <c r="K62" s="410"/>
    </row>
    <row r="63" spans="1:11" ht="19.5" customHeight="1" x14ac:dyDescent="0.35">
      <c r="A63" s="799"/>
      <c r="B63" s="772">
        <v>16</v>
      </c>
      <c r="C63" s="775" t="s">
        <v>23</v>
      </c>
      <c r="D63" s="776"/>
      <c r="E63" s="280" t="s">
        <v>31</v>
      </c>
      <c r="F63" s="211"/>
      <c r="G63" s="204"/>
      <c r="H63" s="284" t="s">
        <v>34</v>
      </c>
      <c r="I63" s="403">
        <f t="shared" si="1"/>
        <v>0</v>
      </c>
      <c r="J63" s="413" t="str">
        <f>IF(K63&lt;&gt;"","","(渡航経路を記入)")</f>
        <v>(渡航経路を記入)</v>
      </c>
      <c r="K63" s="411"/>
    </row>
    <row r="64" spans="1:11" ht="19.5" customHeight="1" x14ac:dyDescent="0.35">
      <c r="A64" s="799"/>
      <c r="B64" s="773"/>
      <c r="C64" s="777"/>
      <c r="D64" s="778"/>
      <c r="E64" s="15" t="s">
        <v>32</v>
      </c>
      <c r="F64" s="210"/>
      <c r="G64" s="203"/>
      <c r="H64" s="192" t="s">
        <v>35</v>
      </c>
      <c r="I64" s="404">
        <f t="shared" si="1"/>
        <v>0</v>
      </c>
      <c r="J64" s="414" t="s">
        <v>96</v>
      </c>
      <c r="K64" s="409"/>
    </row>
    <row r="65" spans="1:11" ht="19.5" customHeight="1" x14ac:dyDescent="0.35">
      <c r="A65" s="799"/>
      <c r="B65" s="774"/>
      <c r="C65" s="779"/>
      <c r="D65" s="780"/>
      <c r="E65" s="6" t="s">
        <v>33</v>
      </c>
      <c r="F65" s="212"/>
      <c r="G65" s="205"/>
      <c r="H65" s="193" t="s">
        <v>214</v>
      </c>
      <c r="I65" s="405">
        <f t="shared" si="1"/>
        <v>0</v>
      </c>
      <c r="J65" s="415" t="s">
        <v>96</v>
      </c>
      <c r="K65" s="410"/>
    </row>
    <row r="66" spans="1:11" ht="19.5" customHeight="1" x14ac:dyDescent="0.35">
      <c r="A66" s="799"/>
      <c r="B66" s="772">
        <v>17</v>
      </c>
      <c r="C66" s="775" t="s">
        <v>23</v>
      </c>
      <c r="D66" s="776"/>
      <c r="E66" s="280" t="s">
        <v>31</v>
      </c>
      <c r="F66" s="211"/>
      <c r="G66" s="204"/>
      <c r="H66" s="284" t="s">
        <v>34</v>
      </c>
      <c r="I66" s="403">
        <f t="shared" si="1"/>
        <v>0</v>
      </c>
      <c r="J66" s="413" t="str">
        <f>IF(K66&lt;&gt;"","","(渡航経路を記入)")</f>
        <v>(渡航経路を記入)</v>
      </c>
      <c r="K66" s="411"/>
    </row>
    <row r="67" spans="1:11" ht="19.5" customHeight="1" x14ac:dyDescent="0.35">
      <c r="A67" s="799"/>
      <c r="B67" s="773"/>
      <c r="C67" s="777"/>
      <c r="D67" s="778"/>
      <c r="E67" s="15" t="s">
        <v>32</v>
      </c>
      <c r="F67" s="210"/>
      <c r="G67" s="203"/>
      <c r="H67" s="192" t="s">
        <v>35</v>
      </c>
      <c r="I67" s="404">
        <f t="shared" si="1"/>
        <v>0</v>
      </c>
      <c r="J67" s="414" t="s">
        <v>96</v>
      </c>
      <c r="K67" s="409"/>
    </row>
    <row r="68" spans="1:11" ht="19.5" customHeight="1" x14ac:dyDescent="0.35">
      <c r="A68" s="799"/>
      <c r="B68" s="774"/>
      <c r="C68" s="779"/>
      <c r="D68" s="780"/>
      <c r="E68" s="6" t="s">
        <v>33</v>
      </c>
      <c r="F68" s="212"/>
      <c r="G68" s="205"/>
      <c r="H68" s="193" t="s">
        <v>214</v>
      </c>
      <c r="I68" s="405">
        <f t="shared" si="1"/>
        <v>0</v>
      </c>
      <c r="J68" s="415" t="s">
        <v>96</v>
      </c>
      <c r="K68" s="410"/>
    </row>
    <row r="69" spans="1:11" ht="19.5" customHeight="1" x14ac:dyDescent="0.35">
      <c r="A69" s="799"/>
      <c r="B69" s="772">
        <v>18</v>
      </c>
      <c r="C69" s="775" t="s">
        <v>23</v>
      </c>
      <c r="D69" s="776"/>
      <c r="E69" s="280" t="s">
        <v>31</v>
      </c>
      <c r="F69" s="211"/>
      <c r="G69" s="204"/>
      <c r="H69" s="284" t="s">
        <v>34</v>
      </c>
      <c r="I69" s="403">
        <f t="shared" si="1"/>
        <v>0</v>
      </c>
      <c r="J69" s="413" t="str">
        <f>IF(K69&lt;&gt;"","","(渡航経路を記入)")</f>
        <v>(渡航経路を記入)</v>
      </c>
      <c r="K69" s="411"/>
    </row>
    <row r="70" spans="1:11" ht="19.5" customHeight="1" x14ac:dyDescent="0.35">
      <c r="A70" s="799"/>
      <c r="B70" s="773"/>
      <c r="C70" s="777"/>
      <c r="D70" s="778"/>
      <c r="E70" s="15" t="s">
        <v>32</v>
      </c>
      <c r="F70" s="210"/>
      <c r="G70" s="203"/>
      <c r="H70" s="192" t="s">
        <v>35</v>
      </c>
      <c r="I70" s="404">
        <f t="shared" si="1"/>
        <v>0</v>
      </c>
      <c r="J70" s="414" t="s">
        <v>96</v>
      </c>
      <c r="K70" s="409"/>
    </row>
    <row r="71" spans="1:11" ht="19.5" customHeight="1" x14ac:dyDescent="0.35">
      <c r="A71" s="106"/>
      <c r="B71" s="774"/>
      <c r="C71" s="779"/>
      <c r="D71" s="780"/>
      <c r="E71" s="6" t="s">
        <v>33</v>
      </c>
      <c r="F71" s="212"/>
      <c r="G71" s="205"/>
      <c r="H71" s="193" t="s">
        <v>214</v>
      </c>
      <c r="I71" s="405">
        <f t="shared" si="1"/>
        <v>0</v>
      </c>
      <c r="J71" s="415" t="s">
        <v>96</v>
      </c>
      <c r="K71" s="410"/>
    </row>
    <row r="72" spans="1:11" ht="19.5" customHeight="1" x14ac:dyDescent="0.35">
      <c r="A72" s="799" t="s">
        <v>280</v>
      </c>
      <c r="B72" s="772">
        <v>19</v>
      </c>
      <c r="C72" s="775" t="s">
        <v>23</v>
      </c>
      <c r="D72" s="776"/>
      <c r="E72" s="280" t="s">
        <v>31</v>
      </c>
      <c r="F72" s="211"/>
      <c r="G72" s="204"/>
      <c r="H72" s="284" t="s">
        <v>34</v>
      </c>
      <c r="I72" s="403">
        <f t="shared" si="1"/>
        <v>0</v>
      </c>
      <c r="J72" s="413" t="str">
        <f>IF(K72&lt;&gt;"","","(渡航経路を記入)")</f>
        <v>(渡航経路を記入)</v>
      </c>
      <c r="K72" s="411"/>
    </row>
    <row r="73" spans="1:11" ht="19.5" customHeight="1" x14ac:dyDescent="0.35">
      <c r="A73" s="799"/>
      <c r="B73" s="773"/>
      <c r="C73" s="777"/>
      <c r="D73" s="778"/>
      <c r="E73" s="15" t="s">
        <v>32</v>
      </c>
      <c r="F73" s="210"/>
      <c r="G73" s="203"/>
      <c r="H73" s="192" t="s">
        <v>35</v>
      </c>
      <c r="I73" s="404">
        <f t="shared" si="1"/>
        <v>0</v>
      </c>
      <c r="J73" s="414" t="s">
        <v>96</v>
      </c>
      <c r="K73" s="409"/>
    </row>
    <row r="74" spans="1:11" ht="19.5" customHeight="1" x14ac:dyDescent="0.35">
      <c r="A74" s="799"/>
      <c r="B74" s="774"/>
      <c r="C74" s="779"/>
      <c r="D74" s="780"/>
      <c r="E74" s="6" t="s">
        <v>33</v>
      </c>
      <c r="F74" s="212"/>
      <c r="G74" s="205"/>
      <c r="H74" s="193" t="s">
        <v>214</v>
      </c>
      <c r="I74" s="405">
        <f t="shared" si="1"/>
        <v>0</v>
      </c>
      <c r="J74" s="415" t="s">
        <v>96</v>
      </c>
      <c r="K74" s="410"/>
    </row>
    <row r="75" spans="1:11" ht="19.5" customHeight="1" x14ac:dyDescent="0.35">
      <c r="A75" s="799"/>
      <c r="B75" s="772">
        <v>20</v>
      </c>
      <c r="C75" s="775" t="s">
        <v>23</v>
      </c>
      <c r="D75" s="776"/>
      <c r="E75" s="280" t="s">
        <v>31</v>
      </c>
      <c r="F75" s="211"/>
      <c r="G75" s="204"/>
      <c r="H75" s="284" t="s">
        <v>34</v>
      </c>
      <c r="I75" s="403">
        <f t="shared" si="1"/>
        <v>0</v>
      </c>
      <c r="J75" s="413" t="str">
        <f>IF(K75&lt;&gt;"","","(渡航経路を記入)")</f>
        <v>(渡航経路を記入)</v>
      </c>
      <c r="K75" s="411"/>
    </row>
    <row r="76" spans="1:11" ht="19.5" customHeight="1" x14ac:dyDescent="0.35">
      <c r="A76" s="799"/>
      <c r="B76" s="773"/>
      <c r="C76" s="777"/>
      <c r="D76" s="778"/>
      <c r="E76" s="15" t="s">
        <v>32</v>
      </c>
      <c r="F76" s="210"/>
      <c r="G76" s="203"/>
      <c r="H76" s="192" t="s">
        <v>35</v>
      </c>
      <c r="I76" s="404">
        <f t="shared" si="1"/>
        <v>0</v>
      </c>
      <c r="J76" s="414" t="s">
        <v>96</v>
      </c>
      <c r="K76" s="409"/>
    </row>
    <row r="77" spans="1:11" ht="19.5" customHeight="1" x14ac:dyDescent="0.35">
      <c r="A77" s="799"/>
      <c r="B77" s="774"/>
      <c r="C77" s="779"/>
      <c r="D77" s="780"/>
      <c r="E77" s="6" t="s">
        <v>33</v>
      </c>
      <c r="F77" s="212"/>
      <c r="G77" s="205"/>
      <c r="H77" s="193" t="s">
        <v>214</v>
      </c>
      <c r="I77" s="405">
        <f t="shared" si="1"/>
        <v>0</v>
      </c>
      <c r="J77" s="415" t="s">
        <v>96</v>
      </c>
      <c r="K77" s="410"/>
    </row>
    <row r="78" spans="1:11" ht="19.5" customHeight="1" x14ac:dyDescent="0.35">
      <c r="A78" s="799"/>
      <c r="B78" s="772">
        <v>21</v>
      </c>
      <c r="C78" s="775" t="s">
        <v>23</v>
      </c>
      <c r="D78" s="776"/>
      <c r="E78" s="280" t="s">
        <v>31</v>
      </c>
      <c r="F78" s="211"/>
      <c r="G78" s="204"/>
      <c r="H78" s="284" t="s">
        <v>34</v>
      </c>
      <c r="I78" s="403">
        <f t="shared" si="1"/>
        <v>0</v>
      </c>
      <c r="J78" s="413" t="str">
        <f>IF(K78&lt;&gt;"","","(渡航経路を記入)")</f>
        <v>(渡航経路を記入)</v>
      </c>
      <c r="K78" s="411"/>
    </row>
    <row r="79" spans="1:11" ht="19.5" customHeight="1" x14ac:dyDescent="0.35">
      <c r="A79" s="799"/>
      <c r="B79" s="773"/>
      <c r="C79" s="777"/>
      <c r="D79" s="778"/>
      <c r="E79" s="15" t="s">
        <v>32</v>
      </c>
      <c r="F79" s="210"/>
      <c r="G79" s="203"/>
      <c r="H79" s="192" t="s">
        <v>35</v>
      </c>
      <c r="I79" s="404">
        <f t="shared" si="1"/>
        <v>0</v>
      </c>
      <c r="J79" s="414" t="s">
        <v>96</v>
      </c>
      <c r="K79" s="409"/>
    </row>
    <row r="80" spans="1:11" ht="19.5" customHeight="1" x14ac:dyDescent="0.35">
      <c r="A80" s="799"/>
      <c r="B80" s="774"/>
      <c r="C80" s="779"/>
      <c r="D80" s="780"/>
      <c r="E80" s="6" t="s">
        <v>33</v>
      </c>
      <c r="F80" s="212"/>
      <c r="G80" s="205"/>
      <c r="H80" s="193" t="s">
        <v>214</v>
      </c>
      <c r="I80" s="405">
        <f t="shared" si="1"/>
        <v>0</v>
      </c>
      <c r="J80" s="415" t="s">
        <v>96</v>
      </c>
      <c r="K80" s="410"/>
    </row>
    <row r="81" spans="1:11" ht="19.5" customHeight="1" x14ac:dyDescent="0.35">
      <c r="A81" s="799"/>
      <c r="B81" s="772">
        <v>22</v>
      </c>
      <c r="C81" s="775" t="s">
        <v>23</v>
      </c>
      <c r="D81" s="776"/>
      <c r="E81" s="280" t="s">
        <v>31</v>
      </c>
      <c r="F81" s="211"/>
      <c r="G81" s="204"/>
      <c r="H81" s="284" t="s">
        <v>34</v>
      </c>
      <c r="I81" s="403">
        <f t="shared" si="1"/>
        <v>0</v>
      </c>
      <c r="J81" s="413" t="str">
        <f>IF(K81&lt;&gt;"","","(渡航経路を記入)")</f>
        <v>(渡航経路を記入)</v>
      </c>
      <c r="K81" s="411"/>
    </row>
    <row r="82" spans="1:11" ht="19.5" customHeight="1" x14ac:dyDescent="0.35">
      <c r="A82" s="799"/>
      <c r="B82" s="773"/>
      <c r="C82" s="777"/>
      <c r="D82" s="778"/>
      <c r="E82" s="15" t="s">
        <v>32</v>
      </c>
      <c r="F82" s="210"/>
      <c r="G82" s="203"/>
      <c r="H82" s="192" t="s">
        <v>35</v>
      </c>
      <c r="I82" s="404">
        <f t="shared" si="1"/>
        <v>0</v>
      </c>
      <c r="J82" s="414" t="s">
        <v>96</v>
      </c>
      <c r="K82" s="409"/>
    </row>
    <row r="83" spans="1:11" ht="19.5" customHeight="1" x14ac:dyDescent="0.35">
      <c r="A83" s="799"/>
      <c r="B83" s="774"/>
      <c r="C83" s="779"/>
      <c r="D83" s="780"/>
      <c r="E83" s="6" t="s">
        <v>33</v>
      </c>
      <c r="F83" s="212"/>
      <c r="G83" s="205"/>
      <c r="H83" s="193" t="s">
        <v>214</v>
      </c>
      <c r="I83" s="405">
        <f t="shared" ref="I83:I92" si="2">F83*G83</f>
        <v>0</v>
      </c>
      <c r="J83" s="415" t="s">
        <v>96</v>
      </c>
      <c r="K83" s="410"/>
    </row>
    <row r="84" spans="1:11" ht="19.5" customHeight="1" x14ac:dyDescent="0.35">
      <c r="A84" s="799"/>
      <c r="B84" s="772">
        <v>23</v>
      </c>
      <c r="C84" s="775" t="s">
        <v>23</v>
      </c>
      <c r="D84" s="776"/>
      <c r="E84" s="280" t="s">
        <v>31</v>
      </c>
      <c r="F84" s="211"/>
      <c r="G84" s="204"/>
      <c r="H84" s="284" t="s">
        <v>34</v>
      </c>
      <c r="I84" s="403">
        <f t="shared" si="2"/>
        <v>0</v>
      </c>
      <c r="J84" s="413" t="str">
        <f>IF(K84&lt;&gt;"","","(渡航経路を記入)")</f>
        <v>(渡航経路を記入)</v>
      </c>
      <c r="K84" s="411"/>
    </row>
    <row r="85" spans="1:11" ht="19.5" customHeight="1" x14ac:dyDescent="0.35">
      <c r="A85" s="799"/>
      <c r="B85" s="773"/>
      <c r="C85" s="777"/>
      <c r="D85" s="778"/>
      <c r="E85" s="15" t="s">
        <v>32</v>
      </c>
      <c r="F85" s="210"/>
      <c r="G85" s="203"/>
      <c r="H85" s="192" t="s">
        <v>35</v>
      </c>
      <c r="I85" s="404">
        <f t="shared" si="2"/>
        <v>0</v>
      </c>
      <c r="J85" s="414" t="s">
        <v>96</v>
      </c>
      <c r="K85" s="409"/>
    </row>
    <row r="86" spans="1:11" ht="19.5" customHeight="1" x14ac:dyDescent="0.35">
      <c r="A86" s="799"/>
      <c r="B86" s="774"/>
      <c r="C86" s="779"/>
      <c r="D86" s="780"/>
      <c r="E86" s="6" t="s">
        <v>33</v>
      </c>
      <c r="F86" s="212"/>
      <c r="G86" s="205"/>
      <c r="H86" s="193" t="s">
        <v>214</v>
      </c>
      <c r="I86" s="405">
        <f t="shared" si="2"/>
        <v>0</v>
      </c>
      <c r="J86" s="415" t="s">
        <v>96</v>
      </c>
      <c r="K86" s="410"/>
    </row>
    <row r="87" spans="1:11" ht="19.5" customHeight="1" x14ac:dyDescent="0.35">
      <c r="A87" s="799"/>
      <c r="B87" s="772">
        <v>24</v>
      </c>
      <c r="C87" s="775" t="s">
        <v>23</v>
      </c>
      <c r="D87" s="776"/>
      <c r="E87" s="280" t="s">
        <v>31</v>
      </c>
      <c r="F87" s="211"/>
      <c r="G87" s="204"/>
      <c r="H87" s="284" t="s">
        <v>34</v>
      </c>
      <c r="I87" s="403">
        <f t="shared" si="2"/>
        <v>0</v>
      </c>
      <c r="J87" s="413" t="str">
        <f>IF(K87&lt;&gt;"","","(渡航経路を記入)")</f>
        <v>(渡航経路を記入)</v>
      </c>
      <c r="K87" s="411"/>
    </row>
    <row r="88" spans="1:11" ht="19.5" customHeight="1" x14ac:dyDescent="0.35">
      <c r="A88" s="799"/>
      <c r="B88" s="773"/>
      <c r="C88" s="777"/>
      <c r="D88" s="778"/>
      <c r="E88" s="15" t="s">
        <v>32</v>
      </c>
      <c r="F88" s="210"/>
      <c r="G88" s="203"/>
      <c r="H88" s="192" t="s">
        <v>35</v>
      </c>
      <c r="I88" s="404">
        <f t="shared" si="2"/>
        <v>0</v>
      </c>
      <c r="J88" s="414" t="s">
        <v>96</v>
      </c>
      <c r="K88" s="409"/>
    </row>
    <row r="89" spans="1:11" ht="19.5" customHeight="1" x14ac:dyDescent="0.35">
      <c r="A89" s="799"/>
      <c r="B89" s="774"/>
      <c r="C89" s="779"/>
      <c r="D89" s="780"/>
      <c r="E89" s="6" t="s">
        <v>33</v>
      </c>
      <c r="F89" s="212"/>
      <c r="G89" s="205"/>
      <c r="H89" s="193" t="s">
        <v>214</v>
      </c>
      <c r="I89" s="405">
        <f t="shared" si="2"/>
        <v>0</v>
      </c>
      <c r="J89" s="415" t="s">
        <v>96</v>
      </c>
      <c r="K89" s="410"/>
    </row>
    <row r="90" spans="1:11" ht="19.5" customHeight="1" x14ac:dyDescent="0.35">
      <c r="A90" s="799"/>
      <c r="B90" s="772">
        <v>25</v>
      </c>
      <c r="C90" s="775" t="s">
        <v>23</v>
      </c>
      <c r="D90" s="776"/>
      <c r="E90" s="104" t="s">
        <v>31</v>
      </c>
      <c r="F90" s="211"/>
      <c r="G90" s="204"/>
      <c r="H90" s="191" t="s">
        <v>34</v>
      </c>
      <c r="I90" s="403">
        <f t="shared" si="2"/>
        <v>0</v>
      </c>
      <c r="J90" s="413" t="str">
        <f>IF(K90&lt;&gt;"","","(渡航経路を記入)")</f>
        <v>(渡航経路を記入)</v>
      </c>
      <c r="K90" s="411"/>
    </row>
    <row r="91" spans="1:11" ht="19.5" customHeight="1" x14ac:dyDescent="0.35">
      <c r="A91" s="799"/>
      <c r="B91" s="773"/>
      <c r="C91" s="777"/>
      <c r="D91" s="778"/>
      <c r="E91" s="15" t="s">
        <v>32</v>
      </c>
      <c r="F91" s="210"/>
      <c r="G91" s="203"/>
      <c r="H91" s="192" t="s">
        <v>35</v>
      </c>
      <c r="I91" s="404">
        <f t="shared" si="2"/>
        <v>0</v>
      </c>
      <c r="J91" s="414" t="s">
        <v>96</v>
      </c>
      <c r="K91" s="409"/>
    </row>
    <row r="92" spans="1:11" ht="19.5" customHeight="1" thickBot="1" x14ac:dyDescent="0.4">
      <c r="A92" s="800"/>
      <c r="B92" s="774"/>
      <c r="C92" s="779"/>
      <c r="D92" s="780"/>
      <c r="E92" s="6" t="s">
        <v>33</v>
      </c>
      <c r="F92" s="213"/>
      <c r="G92" s="206"/>
      <c r="H92" s="193" t="s">
        <v>214</v>
      </c>
      <c r="I92" s="405">
        <f t="shared" si="2"/>
        <v>0</v>
      </c>
      <c r="J92" s="416" t="s">
        <v>96</v>
      </c>
      <c r="K92" s="412"/>
    </row>
  </sheetData>
  <sheetProtection algorithmName="SHA-512" hashValue="nk9HfkvUviy0g2FCBzNC4xtNCoKj1EcJON2y1eXoQhJVjoykihboZ0XQlrUGA9Gz2asUHe60XdJJQrVq0wVAiA==" saltValue="6kzoFW7vDRUgZj/1JcwcVQ==" spinCount="100000" sheet="1" formatCells="0" formatColumns="0" formatRows="0" selectLockedCells="1"/>
  <mergeCells count="70">
    <mergeCell ref="A2:K2"/>
    <mergeCell ref="E13:K13"/>
    <mergeCell ref="E15:K15"/>
    <mergeCell ref="E14:K14"/>
    <mergeCell ref="A9:D9"/>
    <mergeCell ref="A7:D7"/>
    <mergeCell ref="A5:D5"/>
    <mergeCell ref="A10:D10"/>
    <mergeCell ref="A8:D8"/>
    <mergeCell ref="A6:D6"/>
    <mergeCell ref="B54:B56"/>
    <mergeCell ref="C51:D53"/>
    <mergeCell ref="C54:D56"/>
    <mergeCell ref="B30:B32"/>
    <mergeCell ref="B33:B35"/>
    <mergeCell ref="B36:B38"/>
    <mergeCell ref="B39:B41"/>
    <mergeCell ref="B42:B44"/>
    <mergeCell ref="C30:D32"/>
    <mergeCell ref="C33:D35"/>
    <mergeCell ref="C48:D50"/>
    <mergeCell ref="B51:B53"/>
    <mergeCell ref="C39:D41"/>
    <mergeCell ref="C42:D44"/>
    <mergeCell ref="C45:D47"/>
    <mergeCell ref="C36:D38"/>
    <mergeCell ref="C90:D92"/>
    <mergeCell ref="A18:A41"/>
    <mergeCell ref="A72:A92"/>
    <mergeCell ref="A42:A70"/>
    <mergeCell ref="B66:B68"/>
    <mergeCell ref="B72:B74"/>
    <mergeCell ref="B90:B92"/>
    <mergeCell ref="B75:B77"/>
    <mergeCell ref="B57:B59"/>
    <mergeCell ref="B48:B50"/>
    <mergeCell ref="B45:B47"/>
    <mergeCell ref="B18:B20"/>
    <mergeCell ref="B78:B80"/>
    <mergeCell ref="B81:B83"/>
    <mergeCell ref="B69:B71"/>
    <mergeCell ref="C66:D68"/>
    <mergeCell ref="B84:B86"/>
    <mergeCell ref="B87:B89"/>
    <mergeCell ref="C84:D86"/>
    <mergeCell ref="C87:D89"/>
    <mergeCell ref="C69:D71"/>
    <mergeCell ref="C72:D74"/>
    <mergeCell ref="C75:D77"/>
    <mergeCell ref="C78:D80"/>
    <mergeCell ref="C81:D83"/>
    <mergeCell ref="B60:B62"/>
    <mergeCell ref="B63:B65"/>
    <mergeCell ref="C57:D59"/>
    <mergeCell ref="C60:D62"/>
    <mergeCell ref="C63:D65"/>
    <mergeCell ref="B27:B29"/>
    <mergeCell ref="C27:D29"/>
    <mergeCell ref="E9:K10"/>
    <mergeCell ref="E7:K8"/>
    <mergeCell ref="E5:K6"/>
    <mergeCell ref="A17:D17"/>
    <mergeCell ref="B21:B23"/>
    <mergeCell ref="B24:B26"/>
    <mergeCell ref="C18:D20"/>
    <mergeCell ref="C21:D23"/>
    <mergeCell ref="C24:D26"/>
    <mergeCell ref="B13:C13"/>
    <mergeCell ref="B14:C14"/>
    <mergeCell ref="B15:C15"/>
  </mergeCells>
  <phoneticPr fontId="19"/>
  <conditionalFormatting sqref="F18">
    <cfRule type="expression" dxfId="184" priority="473">
      <formula>AND($C18&lt;&gt;"※選択してください",$F18="")</formula>
    </cfRule>
  </conditionalFormatting>
  <conditionalFormatting sqref="G18">
    <cfRule type="expression" dxfId="183" priority="472">
      <formula>AND($C18&lt;&gt;"※選択してください",$G18="")</formula>
    </cfRule>
  </conditionalFormatting>
  <conditionalFormatting sqref="F21">
    <cfRule type="expression" dxfId="182" priority="317">
      <formula>AND($C21&lt;&gt;"※選択してください",$F21="")</formula>
    </cfRule>
  </conditionalFormatting>
  <conditionalFormatting sqref="G21">
    <cfRule type="expression" dxfId="181" priority="316">
      <formula>AND($C21&lt;&gt;"※選択してください",$G21="")</formula>
    </cfRule>
  </conditionalFormatting>
  <conditionalFormatting sqref="F24">
    <cfRule type="expression" dxfId="180" priority="309">
      <formula>AND($C24&lt;&gt;"※選択してください",$F24="")</formula>
    </cfRule>
  </conditionalFormatting>
  <conditionalFormatting sqref="G24">
    <cfRule type="expression" dxfId="179" priority="308">
      <formula>AND($C24&lt;&gt;"※選択してください",$G24="")</formula>
    </cfRule>
  </conditionalFormatting>
  <conditionalFormatting sqref="F27">
    <cfRule type="expression" dxfId="178" priority="307">
      <formula>AND($C27&lt;&gt;"※選択してください",$F27="")</formula>
    </cfRule>
  </conditionalFormatting>
  <conditionalFormatting sqref="G27">
    <cfRule type="expression" dxfId="177" priority="306">
      <formula>AND($C27&lt;&gt;"※選択してください",$G27="")</formula>
    </cfRule>
  </conditionalFormatting>
  <conditionalFormatting sqref="F30">
    <cfRule type="expression" dxfId="176" priority="305">
      <formula>AND($C30&lt;&gt;"※選択してください",$F30="")</formula>
    </cfRule>
  </conditionalFormatting>
  <conditionalFormatting sqref="G30">
    <cfRule type="expression" dxfId="175" priority="304">
      <formula>AND($C30&lt;&gt;"※選択してください",$G30="")</formula>
    </cfRule>
  </conditionalFormatting>
  <conditionalFormatting sqref="F33">
    <cfRule type="expression" dxfId="174" priority="303">
      <formula>AND($C33&lt;&gt;"※選択してください",$F33="")</formula>
    </cfRule>
  </conditionalFormatting>
  <conditionalFormatting sqref="G33">
    <cfRule type="expression" dxfId="173" priority="302">
      <formula>AND($C33&lt;&gt;"※選択してください",$G33="")</formula>
    </cfRule>
  </conditionalFormatting>
  <conditionalFormatting sqref="F36">
    <cfRule type="expression" dxfId="172" priority="301">
      <formula>AND($C36&lt;&gt;"※選択してください",$F36="")</formula>
    </cfRule>
  </conditionalFormatting>
  <conditionalFormatting sqref="G36">
    <cfRule type="expression" dxfId="171" priority="300">
      <formula>AND($C36&lt;&gt;"※選択してください",$G36="")</formula>
    </cfRule>
  </conditionalFormatting>
  <conditionalFormatting sqref="F39">
    <cfRule type="expression" dxfId="170" priority="299">
      <formula>AND($C39&lt;&gt;"※選択してください",$F39="")</formula>
    </cfRule>
  </conditionalFormatting>
  <conditionalFormatting sqref="G39">
    <cfRule type="expression" dxfId="169" priority="298">
      <formula>AND($C39&lt;&gt;"※選択してください",$G39="")</formula>
    </cfRule>
  </conditionalFormatting>
  <conditionalFormatting sqref="F42">
    <cfRule type="expression" dxfId="168" priority="297">
      <formula>AND($C42&lt;&gt;"※選択してください",$F42="")</formula>
    </cfRule>
  </conditionalFormatting>
  <conditionalFormatting sqref="G42">
    <cfRule type="expression" dxfId="167" priority="296">
      <formula>AND($C42&lt;&gt;"※選択してください",$G42="")</formula>
    </cfRule>
  </conditionalFormatting>
  <conditionalFormatting sqref="F45">
    <cfRule type="expression" dxfId="166" priority="295">
      <formula>AND($C45&lt;&gt;"※選択してください",$F45="")</formula>
    </cfRule>
  </conditionalFormatting>
  <conditionalFormatting sqref="G45">
    <cfRule type="expression" dxfId="165" priority="294">
      <formula>AND($C45&lt;&gt;"※選択してください",$G45="")</formula>
    </cfRule>
  </conditionalFormatting>
  <conditionalFormatting sqref="F48">
    <cfRule type="expression" dxfId="164" priority="293">
      <formula>AND($C48&lt;&gt;"※選択してください",$F48="")</formula>
    </cfRule>
  </conditionalFormatting>
  <conditionalFormatting sqref="G48">
    <cfRule type="expression" dxfId="163" priority="292">
      <formula>AND($C48&lt;&gt;"※選択してください",$G48="")</formula>
    </cfRule>
  </conditionalFormatting>
  <conditionalFormatting sqref="F51">
    <cfRule type="expression" dxfId="162" priority="291">
      <formula>AND($C51&lt;&gt;"※選択してください",$F51="")</formula>
    </cfRule>
  </conditionalFormatting>
  <conditionalFormatting sqref="G51">
    <cfRule type="expression" dxfId="161" priority="290">
      <formula>AND($C51&lt;&gt;"※選択してください",$G51="")</formula>
    </cfRule>
  </conditionalFormatting>
  <conditionalFormatting sqref="F54">
    <cfRule type="expression" dxfId="160" priority="289">
      <formula>AND($C54&lt;&gt;"※選択してください",$F54="")</formula>
    </cfRule>
  </conditionalFormatting>
  <conditionalFormatting sqref="G54">
    <cfRule type="expression" dxfId="159" priority="288">
      <formula>AND($C54&lt;&gt;"※選択してください",$G54="")</formula>
    </cfRule>
  </conditionalFormatting>
  <conditionalFormatting sqref="F57">
    <cfRule type="expression" dxfId="158" priority="287">
      <formula>AND($C57&lt;&gt;"※選択してください",$F57="")</formula>
    </cfRule>
  </conditionalFormatting>
  <conditionalFormatting sqref="G57">
    <cfRule type="expression" dxfId="157" priority="286">
      <formula>AND($C57&lt;&gt;"※選択してください",$G57="")</formula>
    </cfRule>
  </conditionalFormatting>
  <conditionalFormatting sqref="F60">
    <cfRule type="expression" dxfId="156" priority="285">
      <formula>AND($C60&lt;&gt;"※選択してください",$F60="")</formula>
    </cfRule>
  </conditionalFormatting>
  <conditionalFormatting sqref="G60">
    <cfRule type="expression" dxfId="155" priority="284">
      <formula>AND($C60&lt;&gt;"※選択してください",$G60="")</formula>
    </cfRule>
  </conditionalFormatting>
  <conditionalFormatting sqref="F63">
    <cfRule type="expression" dxfId="154" priority="283">
      <formula>AND($C63&lt;&gt;"※選択してください",$F63="")</formula>
    </cfRule>
  </conditionalFormatting>
  <conditionalFormatting sqref="G63">
    <cfRule type="expression" dxfId="153" priority="282">
      <formula>AND($C63&lt;&gt;"※選択してください",$G63="")</formula>
    </cfRule>
  </conditionalFormatting>
  <conditionalFormatting sqref="F66">
    <cfRule type="expression" dxfId="152" priority="281">
      <formula>AND($C66&lt;&gt;"※選択してください",$F66="")</formula>
    </cfRule>
  </conditionalFormatting>
  <conditionalFormatting sqref="G66">
    <cfRule type="expression" dxfId="151" priority="280">
      <formula>AND($C66&lt;&gt;"※選択してください",$G66="")</formula>
    </cfRule>
  </conditionalFormatting>
  <conditionalFormatting sqref="F69">
    <cfRule type="expression" dxfId="150" priority="279">
      <formula>AND($C69&lt;&gt;"※選択してください",$F69="")</formula>
    </cfRule>
  </conditionalFormatting>
  <conditionalFormatting sqref="G69">
    <cfRule type="expression" dxfId="149" priority="278">
      <formula>AND($C69&lt;&gt;"※選択してください",$G69="")</formula>
    </cfRule>
  </conditionalFormatting>
  <conditionalFormatting sqref="F72">
    <cfRule type="expression" dxfId="148" priority="277">
      <formula>AND($C72&lt;&gt;"※選択してください",$F72="")</formula>
    </cfRule>
  </conditionalFormatting>
  <conditionalFormatting sqref="G72">
    <cfRule type="expression" dxfId="147" priority="276">
      <formula>AND($C72&lt;&gt;"※選択してください",$G72="")</formula>
    </cfRule>
  </conditionalFormatting>
  <conditionalFormatting sqref="F75">
    <cfRule type="expression" dxfId="146" priority="275">
      <formula>AND($C75&lt;&gt;"※選択してください",$F75="")</formula>
    </cfRule>
  </conditionalFormatting>
  <conditionalFormatting sqref="G75">
    <cfRule type="expression" dxfId="145" priority="274">
      <formula>AND($C75&lt;&gt;"※選択してください",$G75="")</formula>
    </cfRule>
  </conditionalFormatting>
  <conditionalFormatting sqref="F78">
    <cfRule type="expression" dxfId="144" priority="273">
      <formula>AND($C78&lt;&gt;"※選択してください",$F78="")</formula>
    </cfRule>
  </conditionalFormatting>
  <conditionalFormatting sqref="G78">
    <cfRule type="expression" dxfId="143" priority="272">
      <formula>AND($C78&lt;&gt;"※選択してください",$G78="")</formula>
    </cfRule>
  </conditionalFormatting>
  <conditionalFormatting sqref="F81">
    <cfRule type="expression" dxfId="142" priority="271">
      <formula>AND($C81&lt;&gt;"※選択してください",$F81="")</formula>
    </cfRule>
  </conditionalFormatting>
  <conditionalFormatting sqref="G81">
    <cfRule type="expression" dxfId="141" priority="270">
      <formula>AND($C81&lt;&gt;"※選択してください",$G81="")</formula>
    </cfRule>
  </conditionalFormatting>
  <conditionalFormatting sqref="F84">
    <cfRule type="expression" dxfId="140" priority="269">
      <formula>AND($C84&lt;&gt;"※選択してください",$F84="")</formula>
    </cfRule>
  </conditionalFormatting>
  <conditionalFormatting sqref="G84">
    <cfRule type="expression" dxfId="139" priority="268">
      <formula>AND($C84&lt;&gt;"※選択してください",$G84="")</formula>
    </cfRule>
  </conditionalFormatting>
  <conditionalFormatting sqref="F87">
    <cfRule type="expression" dxfId="138" priority="267">
      <formula>AND($C87&lt;&gt;"※選択してください",$F87="")</formula>
    </cfRule>
  </conditionalFormatting>
  <conditionalFormatting sqref="G87">
    <cfRule type="expression" dxfId="137" priority="266">
      <formula>AND($C87&lt;&gt;"※選択してください",$G87="")</formula>
    </cfRule>
  </conditionalFormatting>
  <conditionalFormatting sqref="F90">
    <cfRule type="expression" dxfId="136" priority="265">
      <formula>AND($C90&lt;&gt;"※選択してください",$F90="")</formula>
    </cfRule>
  </conditionalFormatting>
  <conditionalFormatting sqref="G90">
    <cfRule type="expression" dxfId="135" priority="264">
      <formula>AND($C90&lt;&gt;"※選択してください",$G90="")</formula>
    </cfRule>
  </conditionalFormatting>
  <conditionalFormatting sqref="C21">
    <cfRule type="expression" dxfId="134" priority="92">
      <formula>AND($C21="※選択してください",$F21&lt;&gt;"")</formula>
    </cfRule>
  </conditionalFormatting>
  <conditionalFormatting sqref="C18">
    <cfRule type="expression" dxfId="133" priority="143">
      <formula>$C18="※選択してください"</formula>
    </cfRule>
  </conditionalFormatting>
  <conditionalFormatting sqref="J18:K18">
    <cfRule type="expression" dxfId="132" priority="414">
      <formula>AND(OR($C18&lt;&gt;"※選択してください",$F18&lt;&gt;""),OR($J18="(渡航経路を記入)",$K18=""))</formula>
    </cfRule>
    <cfRule type="expression" dxfId="131" priority="471">
      <formula>AND($C18="※選択してください",$J18="(渡航経路を記入)")</formula>
    </cfRule>
  </conditionalFormatting>
  <conditionalFormatting sqref="J21:K21">
    <cfRule type="expression" dxfId="130" priority="141">
      <formula>AND(OR($C21&lt;&gt;"※選択してください",$F21&lt;&gt;""),OR($J21="(渡航経路を記入)",$K21=""))</formula>
    </cfRule>
    <cfRule type="expression" dxfId="129" priority="142">
      <formula>AND($C21="※選択してください",$J21="(渡航経路を記入)")</formula>
    </cfRule>
  </conditionalFormatting>
  <conditionalFormatting sqref="J24:K24">
    <cfRule type="expression" dxfId="128" priority="139">
      <formula>AND(OR($C24&lt;&gt;"※選択してください",$F24&lt;&gt;""),OR($J24="(渡航経路を記入)",$K24=""))</formula>
    </cfRule>
    <cfRule type="expression" dxfId="127" priority="140">
      <formula>AND($C24="※選択してください",$J24="(渡航経路を記入)")</formula>
    </cfRule>
  </conditionalFormatting>
  <conditionalFormatting sqref="J27:K27">
    <cfRule type="expression" dxfId="126" priority="137">
      <formula>AND(OR($C27&lt;&gt;"※選択してください",$F27&lt;&gt;""),OR($J27="(渡航経路を記入)",$K27=""))</formula>
    </cfRule>
    <cfRule type="expression" dxfId="125" priority="138">
      <formula>AND($C27="※選択してください",$J27="(渡航経路を記入)")</formula>
    </cfRule>
  </conditionalFormatting>
  <conditionalFormatting sqref="J30:K30">
    <cfRule type="expression" dxfId="124" priority="135">
      <formula>AND(OR($C30&lt;&gt;"※選択してください",$F30&lt;&gt;""),OR($J30="(渡航経路を記入)",$K30=""))</formula>
    </cfRule>
    <cfRule type="expression" dxfId="123" priority="136">
      <formula>AND($C30="※選択してください",$J30="(渡航経路を記入)")</formula>
    </cfRule>
  </conditionalFormatting>
  <conditionalFormatting sqref="J33:K33">
    <cfRule type="expression" dxfId="122" priority="133">
      <formula>AND(OR($C33&lt;&gt;"※選択してください",$F33&lt;&gt;""),OR($J33="(渡航経路を記入)",$K33=""))</formula>
    </cfRule>
    <cfRule type="expression" dxfId="121" priority="134">
      <formula>AND($C33="※選択してください",$J33="(渡航経路を記入)")</formula>
    </cfRule>
  </conditionalFormatting>
  <conditionalFormatting sqref="J36:K36">
    <cfRule type="expression" dxfId="120" priority="131">
      <formula>AND(OR($C36&lt;&gt;"※選択してください",$F36&lt;&gt;""),OR($J36="(渡航経路を記入)",$K36=""))</formula>
    </cfRule>
    <cfRule type="expression" dxfId="119" priority="132">
      <formula>AND($C36="※選択してください",$J36="(渡航経路を記入)")</formula>
    </cfRule>
  </conditionalFormatting>
  <conditionalFormatting sqref="J39:K39">
    <cfRule type="expression" dxfId="118" priority="129">
      <formula>AND(OR($C39&lt;&gt;"※選択してください",$F39&lt;&gt;""),OR($J39="(渡航経路を記入)",$K39=""))</formula>
    </cfRule>
    <cfRule type="expression" dxfId="117" priority="130">
      <formula>AND($C39="※選択してください",$J39="(渡航経路を記入)")</formula>
    </cfRule>
  </conditionalFormatting>
  <conditionalFormatting sqref="J42:K42">
    <cfRule type="expression" dxfId="116" priority="127">
      <formula>AND(OR($C42&lt;&gt;"※選択してください",$F42&lt;&gt;""),OR($J42="(渡航経路を記入)",$K42=""))</formula>
    </cfRule>
    <cfRule type="expression" dxfId="115" priority="128">
      <formula>AND($C42="※選択してください",$J42="(渡航経路を記入)")</formula>
    </cfRule>
  </conditionalFormatting>
  <conditionalFormatting sqref="J45:K45">
    <cfRule type="expression" dxfId="114" priority="125">
      <formula>AND(OR($C45&lt;&gt;"※選択してください",$F45&lt;&gt;""),OR($J45="(渡航経路を記入)",$K45=""))</formula>
    </cfRule>
    <cfRule type="expression" dxfId="113" priority="126">
      <formula>AND($C45="※選択してください",$J45="(渡航経路を記入)")</formula>
    </cfRule>
  </conditionalFormatting>
  <conditionalFormatting sqref="J48:K48">
    <cfRule type="expression" dxfId="112" priority="123">
      <formula>AND(OR($C48&lt;&gt;"※選択してください",$F48&lt;&gt;""),OR($J48="(渡航経路を記入)",$K48=""))</formula>
    </cfRule>
    <cfRule type="expression" dxfId="111" priority="124">
      <formula>AND($C48="※選択してください",$J48="(渡航経路を記入)")</formula>
    </cfRule>
  </conditionalFormatting>
  <conditionalFormatting sqref="J51:K51">
    <cfRule type="expression" dxfId="110" priority="119">
      <formula>AND(OR($C51&lt;&gt;"※選択してください",$F51&lt;&gt;""),OR($J51="(渡航経路を記入)",$K51=""))</formula>
    </cfRule>
    <cfRule type="expression" dxfId="109" priority="120">
      <formula>AND($C51="※選択してください",$J51="(渡航経路を記入)")</formula>
    </cfRule>
  </conditionalFormatting>
  <conditionalFormatting sqref="J54:K54">
    <cfRule type="expression" dxfId="108" priority="117">
      <formula>AND(OR($C54&lt;&gt;"※選択してください",$F54&lt;&gt;""),OR($J54="(渡航経路を記入)",$K54=""))</formula>
    </cfRule>
    <cfRule type="expression" dxfId="107" priority="118">
      <formula>AND($C54="※選択してください",$J54="(渡航経路を記入)")</formula>
    </cfRule>
  </conditionalFormatting>
  <conditionalFormatting sqref="J57:K57">
    <cfRule type="expression" dxfId="106" priority="115">
      <formula>AND(OR($C57&lt;&gt;"※選択してください",$F57&lt;&gt;""),OR($J57="(渡航経路を記入)",$K57=""))</formula>
    </cfRule>
    <cfRule type="expression" dxfId="105" priority="116">
      <formula>AND($C57="※選択してください",$J57="(渡航経路を記入)")</formula>
    </cfRule>
  </conditionalFormatting>
  <conditionalFormatting sqref="J60:K60">
    <cfRule type="expression" dxfId="104" priority="113">
      <formula>AND(OR($C60&lt;&gt;"※選択してください",$F60&lt;&gt;""),OR($J60="(渡航経路を記入)",$K60=""))</formula>
    </cfRule>
    <cfRule type="expression" dxfId="103" priority="114">
      <formula>AND($C60="※選択してください",$J60="(渡航経路を記入)")</formula>
    </cfRule>
  </conditionalFormatting>
  <conditionalFormatting sqref="J63:K63">
    <cfRule type="expression" dxfId="102" priority="111">
      <formula>AND(OR($C63&lt;&gt;"※選択してください",$F63&lt;&gt;""),OR($J63="(渡航経路を記入)",$K63=""))</formula>
    </cfRule>
    <cfRule type="expression" dxfId="101" priority="112">
      <formula>AND($C63="※選択してください",$J63="(渡航経路を記入)")</formula>
    </cfRule>
  </conditionalFormatting>
  <conditionalFormatting sqref="J66:K66">
    <cfRule type="expression" dxfId="100" priority="109">
      <formula>AND(OR($C66&lt;&gt;"※選択してください",$F66&lt;&gt;""),OR($J66="(渡航経路を記入)",$K66=""))</formula>
    </cfRule>
    <cfRule type="expression" dxfId="99" priority="110">
      <formula>AND($C66="※選択してください",$J66="(渡航経路を記入)")</formula>
    </cfRule>
  </conditionalFormatting>
  <conditionalFormatting sqref="J69:K69">
    <cfRule type="expression" dxfId="98" priority="107">
      <formula>AND(OR($C69&lt;&gt;"※選択してください",$F69&lt;&gt;""),OR($J69="(渡航経路を記入)",$K69=""))</formula>
    </cfRule>
    <cfRule type="expression" dxfId="97" priority="108">
      <formula>AND($C69="※選択してください",$J69="(渡航経路を記入)")</formula>
    </cfRule>
  </conditionalFormatting>
  <conditionalFormatting sqref="J72:K72">
    <cfRule type="expression" dxfId="96" priority="105">
      <formula>AND(OR($C72&lt;&gt;"※選択してください",$F72&lt;&gt;""),OR($J72="(渡航経路を記入)",$K72=""))</formula>
    </cfRule>
    <cfRule type="expression" dxfId="95" priority="106">
      <formula>AND($C72="※選択してください",$J72="(渡航経路を記入)")</formula>
    </cfRule>
  </conditionalFormatting>
  <conditionalFormatting sqref="J75:K75">
    <cfRule type="expression" dxfId="94" priority="103">
      <formula>AND(OR($C75&lt;&gt;"※選択してください",$F75&lt;&gt;""),OR($J75="(渡航経路を記入)",$K75=""))</formula>
    </cfRule>
    <cfRule type="expression" dxfId="93" priority="104">
      <formula>AND($C75="※選択してください",$J75="(渡航経路を記入)")</formula>
    </cfRule>
  </conditionalFormatting>
  <conditionalFormatting sqref="J78:K78">
    <cfRule type="expression" dxfId="92" priority="101">
      <formula>AND(OR($C78&lt;&gt;"※選択してください",$F78&lt;&gt;""),OR($J78="(渡航経路を記入)",$K78=""))</formula>
    </cfRule>
    <cfRule type="expression" dxfId="91" priority="102">
      <formula>AND($C78="※選択してください",$J78="(渡航経路を記入)")</formula>
    </cfRule>
  </conditionalFormatting>
  <conditionalFormatting sqref="J81:K81">
    <cfRule type="expression" dxfId="90" priority="99">
      <formula>AND(OR($C81&lt;&gt;"※選択してください",$F81&lt;&gt;""),OR($J81="(渡航経路を記入)",$K81=""))</formula>
    </cfRule>
    <cfRule type="expression" dxfId="89" priority="100">
      <formula>AND($C81="※選択してください",$J81="(渡航経路を記入)")</formula>
    </cfRule>
  </conditionalFormatting>
  <conditionalFormatting sqref="J84:K84">
    <cfRule type="expression" dxfId="88" priority="97">
      <formula>AND(OR($C84&lt;&gt;"※選択してください",$F84&lt;&gt;""),OR($J84="(渡航経路を記入)",$K84=""))</formula>
    </cfRule>
    <cfRule type="expression" dxfId="87" priority="98">
      <formula>AND($C84="※選択してください",$J84="(渡航経路を記入)")</formula>
    </cfRule>
  </conditionalFormatting>
  <conditionalFormatting sqref="J87:K87">
    <cfRule type="expression" dxfId="86" priority="95">
      <formula>AND(OR($C87&lt;&gt;"※選択してください",$F87&lt;&gt;""),OR($J87="(渡航経路を記入)",$K87=""))</formula>
    </cfRule>
    <cfRule type="expression" dxfId="85" priority="96">
      <formula>AND($C87="※選択してください",$J87="(渡航経路を記入)")</formula>
    </cfRule>
  </conditionalFormatting>
  <conditionalFormatting sqref="J90:K90">
    <cfRule type="expression" dxfId="84" priority="93">
      <formula>AND(OR($C90&lt;&gt;"※選択してください",$F90&lt;&gt;""),OR($J90="(渡航経路を記入)",$K90=""))</formula>
    </cfRule>
    <cfRule type="expression" dxfId="83" priority="94">
      <formula>AND($C90="※選択してください",$J90="(渡航経路を記入)")</formula>
    </cfRule>
  </conditionalFormatting>
  <conditionalFormatting sqref="C24">
    <cfRule type="expression" dxfId="82" priority="23">
      <formula>AND($C24="※選択してください",$F24&lt;&gt;"")</formula>
    </cfRule>
  </conditionalFormatting>
  <conditionalFormatting sqref="C27">
    <cfRule type="expression" dxfId="81" priority="22">
      <formula>AND($C27="※選択してください",$F27&lt;&gt;"")</formula>
    </cfRule>
  </conditionalFormatting>
  <conditionalFormatting sqref="C30">
    <cfRule type="expression" dxfId="80" priority="21">
      <formula>AND($C30="※選択してください",$F30&lt;&gt;"")</formula>
    </cfRule>
  </conditionalFormatting>
  <conditionalFormatting sqref="C33">
    <cfRule type="expression" dxfId="79" priority="20">
      <formula>AND($C33="※選択してください",$F33&lt;&gt;"")</formula>
    </cfRule>
  </conditionalFormatting>
  <conditionalFormatting sqref="C36">
    <cfRule type="expression" dxfId="78" priority="19">
      <formula>AND($C36="※選択してください",$F36&lt;&gt;"")</formula>
    </cfRule>
  </conditionalFormatting>
  <conditionalFormatting sqref="C39">
    <cfRule type="expression" dxfId="77" priority="18">
      <formula>AND($C39="※選択してください",$F39&lt;&gt;"")</formula>
    </cfRule>
  </conditionalFormatting>
  <conditionalFormatting sqref="C42">
    <cfRule type="expression" dxfId="76" priority="17">
      <formula>AND($C42="※選択してください",$F42&lt;&gt;"")</formula>
    </cfRule>
  </conditionalFormatting>
  <conditionalFormatting sqref="C45">
    <cfRule type="expression" dxfId="75" priority="16">
      <formula>AND($C45="※選択してください",$F45&lt;&gt;"")</formula>
    </cfRule>
  </conditionalFormatting>
  <conditionalFormatting sqref="C48">
    <cfRule type="expression" dxfId="74" priority="15">
      <formula>AND($C48="※選択してください",$F48&lt;&gt;"")</formula>
    </cfRule>
  </conditionalFormatting>
  <conditionalFormatting sqref="C51">
    <cfRule type="expression" dxfId="73" priority="14">
      <formula>AND($C51="※選択してください",$F51&lt;&gt;"")</formula>
    </cfRule>
  </conditionalFormatting>
  <conditionalFormatting sqref="C54">
    <cfRule type="expression" dxfId="72" priority="13">
      <formula>AND($C54="※選択してください",$F54&lt;&gt;"")</formula>
    </cfRule>
  </conditionalFormatting>
  <conditionalFormatting sqref="C57">
    <cfRule type="expression" dxfId="71" priority="12">
      <formula>AND($C57="※選択してください",$F57&lt;&gt;"")</formula>
    </cfRule>
  </conditionalFormatting>
  <conditionalFormatting sqref="C60">
    <cfRule type="expression" dxfId="70" priority="11">
      <formula>AND($C60="※選択してください",$F60&lt;&gt;"")</formula>
    </cfRule>
  </conditionalFormatting>
  <conditionalFormatting sqref="C63">
    <cfRule type="expression" dxfId="69" priority="10">
      <formula>AND($C63="※選択してください",$F63&lt;&gt;"")</formula>
    </cfRule>
  </conditionalFormatting>
  <conditionalFormatting sqref="C66">
    <cfRule type="expression" dxfId="68" priority="9">
      <formula>AND($C66="※選択してください",$F66&lt;&gt;"")</formula>
    </cfRule>
  </conditionalFormatting>
  <conditionalFormatting sqref="C69">
    <cfRule type="expression" dxfId="67" priority="8">
      <formula>AND($C69="※選択してください",$F69&lt;&gt;"")</formula>
    </cfRule>
  </conditionalFormatting>
  <conditionalFormatting sqref="C72">
    <cfRule type="expression" dxfId="66" priority="7">
      <formula>AND($C72="※選択してください",$F72&lt;&gt;"")</formula>
    </cfRule>
  </conditionalFormatting>
  <conditionalFormatting sqref="C75">
    <cfRule type="expression" dxfId="65" priority="6">
      <formula>AND($C75="※選択してください",$F75&lt;&gt;"")</formula>
    </cfRule>
  </conditionalFormatting>
  <conditionalFormatting sqref="C78">
    <cfRule type="expression" dxfId="64" priority="5">
      <formula>AND($C78="※選択してください",$F78&lt;&gt;"")</formula>
    </cfRule>
  </conditionalFormatting>
  <conditionalFormatting sqref="C81">
    <cfRule type="expression" dxfId="63" priority="4">
      <formula>AND($C81="※選択してください",$F81&lt;&gt;"")</formula>
    </cfRule>
  </conditionalFormatting>
  <conditionalFormatting sqref="C84">
    <cfRule type="expression" dxfId="62" priority="3">
      <formula>AND($C84="※選択してください",$F84&lt;&gt;"")</formula>
    </cfRule>
  </conditionalFormatting>
  <conditionalFormatting sqref="C87">
    <cfRule type="expression" dxfId="61" priority="2">
      <formula>AND($C87="※選択してください",$F87&lt;&gt;"")</formula>
    </cfRule>
  </conditionalFormatting>
  <conditionalFormatting sqref="C90">
    <cfRule type="expression" dxfId="60" priority="1">
      <formula>AND($C90="※選択してください",$F90&lt;&gt;"")</formula>
    </cfRule>
  </conditionalFormatting>
  <dataValidations count="5">
    <dataValidation imeMode="off" allowBlank="1" showInputMessage="1" showErrorMessage="1" sqref="F21 F87 F18 F24 F27 F30 F33 F36 F39 F42 F45 F48 F51 F54 F57 F60 F63 F66 F69 F72 F75 F84 F78 F81 F90" xr:uid="{9A678321-D610-494A-9B87-8F418602F1CE}"/>
    <dataValidation type="whole" imeMode="disabled" operator="lessThanOrEqual" allowBlank="1" showInputMessage="1" showErrorMessage="1" errorTitle="上限を超えています。" error="15,000円以下の金額で再入力してください。" sqref="F19 F22 F25 F28 F31 F34 F37 F40 F43 F46 F49 F52 F55 F58 F61 F64 F67 F70 F73 F76 F79 F82 F85 F88 F91" xr:uid="{29133827-C4BF-45FE-B7B2-D80696D59D9D}">
      <formula1>15000</formula1>
    </dataValidation>
    <dataValidation imeMode="disabled" allowBlank="1" showInputMessage="1" showErrorMessage="1" sqref="G18:G92" xr:uid="{4E81B122-93DB-4610-8950-6719B4259B34}"/>
    <dataValidation type="whole" imeMode="disabled" operator="lessThanOrEqual" allowBlank="1" showInputMessage="1" showErrorMessage="1" errorTitle="上限を超えています。" error="3,000円以下の金額で再入力してください。" sqref="F20 F23 F26 F29 F32 F35 F38 F41 F44 F47 F50 F53 F56 F59 F62 F65 F68 F71 F74 F77 F80 F83 F86 F89 F92" xr:uid="{973111BC-77F0-4161-873C-B9FEC5C75F68}">
      <formula1>3000</formula1>
    </dataValidation>
    <dataValidation type="list" errorStyle="information" showInputMessage="1" showErrorMessage="1" errorTitle="直接入力" error="リストにない国を入力しています。_x000a_間違いがないか確認してください。" sqref="C18:D92" xr:uid="{A3F8F1BB-3E31-48AD-8965-3876740DA476}">
      <formula1>INDIRECT("隠しシート!$C$205:c"&amp;230-COUNTBLANK(送出し国リスト))</formula1>
    </dataValidation>
  </dataValidations>
  <printOptions horizontalCentered="1"/>
  <pageMargins left="0.39370078740157483" right="0.39370078740157483" top="0.39370078740157483" bottom="0.39370078740157483" header="0.19685039370078741" footer="0.19685039370078741"/>
  <pageSetup paperSize="9" scale="83" fitToHeight="0" orientation="landscape" r:id="rId1"/>
  <headerFooter>
    <oddHeader>&amp;C&amp;9&amp;F</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7D2B-3585-4BF6-837A-27709546A804}">
  <sheetPr codeName="Sheet7">
    <pageSetUpPr fitToPage="1"/>
  </sheetPr>
  <dimension ref="A1:AF49"/>
  <sheetViews>
    <sheetView showGridLines="0" view="pageBreakPreview" zoomScaleNormal="100" zoomScaleSheetLayoutView="100" workbookViewId="0"/>
  </sheetViews>
  <sheetFormatPr defaultRowHeight="15" x14ac:dyDescent="0.35"/>
  <cols>
    <col min="1" max="1" width="3" customWidth="1"/>
    <col min="2" max="2" width="8.78515625" customWidth="1"/>
    <col min="3" max="3" width="7.5703125" customWidth="1"/>
    <col min="4" max="4" width="3.78515625" customWidth="1"/>
    <col min="5" max="5" width="8.78515625" customWidth="1"/>
    <col min="6" max="6" width="11.35546875" customWidth="1"/>
    <col min="7" max="7" width="7.78515625" customWidth="1"/>
    <col min="8" max="8" width="4.85546875" customWidth="1"/>
    <col min="9" max="9" width="6" customWidth="1"/>
    <col min="10" max="13" width="9.78515625" customWidth="1"/>
    <col min="14" max="14" width="0.35546875" style="4" customWidth="1"/>
    <col min="15" max="15" width="33.78515625" customWidth="1"/>
    <col min="16" max="16" width="2.78515625" customWidth="1"/>
    <col min="17" max="17" width="3.140625" customWidth="1"/>
    <col min="18" max="20" width="3.85546875" customWidth="1"/>
    <col min="21" max="25" width="5.5703125" customWidth="1"/>
    <col min="26" max="29" width="6.5703125" customWidth="1"/>
    <col min="30" max="31" width="14.42578125" customWidth="1"/>
  </cols>
  <sheetData>
    <row r="1" spans="1:19" x14ac:dyDescent="0.35">
      <c r="A1" s="66"/>
      <c r="O1" s="52" t="str">
        <f>'1)受入れ機関概要'!G1</f>
        <v>Ver.2203</v>
      </c>
    </row>
    <row r="2" spans="1:19" ht="18" customHeight="1" x14ac:dyDescent="0.35">
      <c r="A2" s="802" t="s">
        <v>185</v>
      </c>
      <c r="B2" s="802"/>
      <c r="C2" s="802"/>
      <c r="D2" s="802"/>
      <c r="E2" s="802"/>
      <c r="F2" s="802"/>
      <c r="G2" s="802"/>
      <c r="H2" s="802"/>
      <c r="I2" s="802"/>
      <c r="J2" s="802"/>
      <c r="K2" s="802"/>
      <c r="L2" s="802"/>
      <c r="M2" s="802"/>
      <c r="N2" s="802"/>
      <c r="O2" s="802"/>
    </row>
    <row r="3" spans="1:19" ht="9" customHeight="1" x14ac:dyDescent="0.35"/>
    <row r="4" spans="1:19" s="2" customFormat="1" ht="25" thickBot="1" x14ac:dyDescent="0.4">
      <c r="A4" s="848" t="s">
        <v>59</v>
      </c>
      <c r="B4" s="848"/>
      <c r="C4" s="788" t="s">
        <v>26</v>
      </c>
      <c r="D4" s="789"/>
      <c r="E4" s="789"/>
      <c r="F4" s="849"/>
      <c r="G4" s="97" t="s">
        <v>60</v>
      </c>
      <c r="H4" s="100" t="s">
        <v>61</v>
      </c>
      <c r="I4" s="100" t="s">
        <v>62</v>
      </c>
      <c r="J4" s="100" t="s">
        <v>63</v>
      </c>
      <c r="K4" s="100" t="s">
        <v>36</v>
      </c>
      <c r="L4" s="101" t="s">
        <v>65</v>
      </c>
      <c r="M4" s="102" t="s">
        <v>37</v>
      </c>
      <c r="N4" s="97"/>
      <c r="O4" s="103" t="s">
        <v>310</v>
      </c>
    </row>
    <row r="5" spans="1:19" ht="21" customHeight="1" x14ac:dyDescent="0.35">
      <c r="A5" s="864" t="s">
        <v>38</v>
      </c>
      <c r="B5" s="866" t="s">
        <v>39</v>
      </c>
      <c r="C5" s="850" t="s">
        <v>31</v>
      </c>
      <c r="D5" s="823"/>
      <c r="E5" s="823"/>
      <c r="F5" s="851"/>
      <c r="G5" s="852"/>
      <c r="H5" s="853"/>
      <c r="I5" s="854"/>
      <c r="J5" s="253">
        <f>'7)経費概算見積書（渡航費内訳）'!I18+'7)経費概算見積書（渡航費内訳）'!I21+'7)経費概算見積書（渡航費内訳）'!I24+'7)経費概算見積書（渡航費内訳）'!I27+'7)経費概算見積書（渡航費内訳）'!I30+'7)経費概算見積書（渡航費内訳）'!I33+'7)経費概算見積書（渡航費内訳）'!I36+'7)経費概算見積書（渡航費内訳）'!I39+'7)経費概算見積書（渡航費内訳）'!I42+'7)経費概算見積書（渡航費内訳）'!I45+'7)経費概算見積書（渡航費内訳）'!I48+'7)経費概算見積書（渡航費内訳）'!I51+'7)経費概算見積書（渡航費内訳）'!I54+'7)経費概算見積書（渡航費内訳）'!I57+'7)経費概算見積書（渡航費内訳）'!I60+'7)経費概算見積書（渡航費内訳）'!I63+'7)経費概算見積書（渡航費内訳）'!I66+'7)経費概算見積書（渡航費内訳）'!I69+'7)経費概算見積書（渡航費内訳）'!I72+'7)経費概算見積書（渡航費内訳）'!I75+'7)経費概算見積書（渡航費内訳）'!I78+'7)経費概算見積書（渡航費内訳）'!I81+'7)経費概算見積書（渡航費内訳）'!I84+'7)経費概算見積書（渡航費内訳）'!I87+'7)経費概算見積書（渡航費内訳）'!I90</f>
        <v>0</v>
      </c>
      <c r="K5" s="254">
        <f t="shared" ref="K5:K15" si="0">J5-M5</f>
        <v>0</v>
      </c>
      <c r="L5" s="819">
        <f>SUM(K5:K7)</f>
        <v>0</v>
      </c>
      <c r="M5" s="255"/>
      <c r="N5" s="858" t="s">
        <v>99</v>
      </c>
      <c r="O5" s="859"/>
    </row>
    <row r="6" spans="1:19" ht="21" customHeight="1" x14ac:dyDescent="0.35">
      <c r="A6" s="865"/>
      <c r="B6" s="867"/>
      <c r="C6" s="832" t="s">
        <v>32</v>
      </c>
      <c r="D6" s="833"/>
      <c r="E6" s="833"/>
      <c r="F6" s="847"/>
      <c r="G6" s="855"/>
      <c r="H6" s="856"/>
      <c r="I6" s="857"/>
      <c r="J6" s="256">
        <f>'7)経費概算見積書（渡航費内訳）'!I19+'7)経費概算見積書（渡航費内訳）'!I22+'7)経費概算見積書（渡航費内訳）'!I25+'7)経費概算見積書（渡航費内訳）'!I28+'7)経費概算見積書（渡航費内訳）'!I31+'7)経費概算見積書（渡航費内訳）'!I34+'7)経費概算見積書（渡航費内訳）'!I37+'7)経費概算見積書（渡航費内訳）'!I40+'7)経費概算見積書（渡航費内訳）'!I43+'7)経費概算見積書（渡航費内訳）'!I46+'7)経費概算見積書（渡航費内訳）'!I49+'7)経費概算見積書（渡航費内訳）'!I52+'7)経費概算見積書（渡航費内訳）'!I55+'7)経費概算見積書（渡航費内訳）'!I58+'7)経費概算見積書（渡航費内訳）'!I61+'7)経費概算見積書（渡航費内訳）'!I64+'7)経費概算見積書（渡航費内訳）'!I67+'7)経費概算見積書（渡航費内訳）'!I70+'7)経費概算見積書（渡航費内訳）'!I73+'7)経費概算見積書（渡航費内訳）'!I76+'7)経費概算見積書（渡航費内訳）'!I79+'7)経費概算見積書（渡航費内訳）'!I82+'7)経費概算見積書（渡航費内訳）'!I85+'7)経費概算見積書（渡航費内訳）'!I88+'7)経費概算見積書（渡航費内訳）'!I91</f>
        <v>0</v>
      </c>
      <c r="K6" s="256">
        <f t="shared" si="0"/>
        <v>0</v>
      </c>
      <c r="L6" s="820"/>
      <c r="M6" s="257"/>
      <c r="N6" s="860"/>
      <c r="O6" s="861"/>
    </row>
    <row r="7" spans="1:19" ht="21" customHeight="1" thickBot="1" x14ac:dyDescent="0.4">
      <c r="A7" s="865"/>
      <c r="B7" s="868"/>
      <c r="C7" s="845" t="s">
        <v>33</v>
      </c>
      <c r="D7" s="816"/>
      <c r="E7" s="816"/>
      <c r="F7" s="846"/>
      <c r="G7" s="855"/>
      <c r="H7" s="856"/>
      <c r="I7" s="857"/>
      <c r="J7" s="258">
        <f>'7)経費概算見積書（渡航費内訳）'!I20+'7)経費概算見積書（渡航費内訳）'!I23+'7)経費概算見積書（渡航費内訳）'!I26+'7)経費概算見積書（渡航費内訳）'!I29+'7)経費概算見積書（渡航費内訳）'!I32+'7)経費概算見積書（渡航費内訳）'!I35+'7)経費概算見積書（渡航費内訳）'!I38+'7)経費概算見積書（渡航費内訳）'!I41+'7)経費概算見積書（渡航費内訳）'!I44+'7)経費概算見積書（渡航費内訳）'!I47+'7)経費概算見積書（渡航費内訳）'!I50+'7)経費概算見積書（渡航費内訳）'!I53+'7)経費概算見積書（渡航費内訳）'!I56+'7)経費概算見積書（渡航費内訳）'!I59+'7)経費概算見積書（渡航費内訳）'!I62+'7)経費概算見積書（渡航費内訳）'!I65+'7)経費概算見積書（渡航費内訳）'!I68+'7)経費概算見積書（渡航費内訳）'!I71+'7)経費概算見積書（渡航費内訳）'!I74+'7)経費概算見積書（渡航費内訳）'!I77+'7)経費概算見積書（渡航費内訳）'!I80+'7)経費概算見積書（渡航費内訳）'!I83+'7)経費概算見積書（渡航費内訳）'!I86+'7)経費概算見積書（渡航費内訳）'!I89+'7)経費概算見積書（渡航費内訳）'!I92</f>
        <v>0</v>
      </c>
      <c r="K7" s="258">
        <f t="shared" si="0"/>
        <v>0</v>
      </c>
      <c r="L7" s="821"/>
      <c r="M7" s="259"/>
      <c r="N7" s="862"/>
      <c r="O7" s="863"/>
    </row>
    <row r="8" spans="1:19" ht="21" customHeight="1" x14ac:dyDescent="0.35">
      <c r="A8" s="865"/>
      <c r="B8" s="866" t="s">
        <v>40</v>
      </c>
      <c r="C8" s="837" t="s">
        <v>261</v>
      </c>
      <c r="D8" s="822" t="s">
        <v>260</v>
      </c>
      <c r="E8" s="823"/>
      <c r="F8" s="824"/>
      <c r="G8" s="241"/>
      <c r="H8" s="242"/>
      <c r="I8" s="183" t="str">
        <f>IF(H8=1,"式","人×日")</f>
        <v>人×日</v>
      </c>
      <c r="J8" s="260">
        <f t="shared" ref="J8:J13" si="1">G8*H8</f>
        <v>0</v>
      </c>
      <c r="K8" s="260">
        <f t="shared" si="0"/>
        <v>0</v>
      </c>
      <c r="L8" s="819">
        <f>SUM(K8:K13)</f>
        <v>0</v>
      </c>
      <c r="M8" s="261"/>
      <c r="N8" s="287" t="str">
        <f>IF(G8=0,"",IF(O8&lt;&gt;"","","(経路、利用日を記入)"))</f>
        <v/>
      </c>
      <c r="O8" s="290"/>
    </row>
    <row r="9" spans="1:19" ht="21" customHeight="1" x14ac:dyDescent="0.35">
      <c r="A9" s="865"/>
      <c r="B9" s="867"/>
      <c r="C9" s="838"/>
      <c r="D9" s="825" t="s">
        <v>263</v>
      </c>
      <c r="E9" s="826"/>
      <c r="F9" s="199" t="s">
        <v>77</v>
      </c>
      <c r="G9" s="243"/>
      <c r="H9" s="244"/>
      <c r="I9" s="184" t="s">
        <v>64</v>
      </c>
      <c r="J9" s="256">
        <f t="shared" si="1"/>
        <v>0</v>
      </c>
      <c r="K9" s="256">
        <f t="shared" si="0"/>
        <v>0</v>
      </c>
      <c r="L9" s="820"/>
      <c r="M9" s="257"/>
      <c r="N9" s="287" t="str">
        <f>IF(G9=0,"",IF(O9&lt;&gt;"","","(利用日を記入)"))</f>
        <v/>
      </c>
      <c r="O9" s="215"/>
    </row>
    <row r="10" spans="1:19" ht="21" customHeight="1" x14ac:dyDescent="0.35">
      <c r="A10" s="865"/>
      <c r="B10" s="867"/>
      <c r="C10" s="839"/>
      <c r="D10" s="827"/>
      <c r="E10" s="828"/>
      <c r="F10" s="230" t="s">
        <v>78</v>
      </c>
      <c r="G10" s="245"/>
      <c r="H10" s="246"/>
      <c r="I10" s="185" t="s">
        <v>47</v>
      </c>
      <c r="J10" s="258">
        <f t="shared" si="1"/>
        <v>0</v>
      </c>
      <c r="K10" s="258">
        <f t="shared" si="0"/>
        <v>0</v>
      </c>
      <c r="L10" s="820"/>
      <c r="M10" s="262"/>
      <c r="N10" s="289" t="str">
        <f>IF(G10=0,"",IF(O10&lt;&gt;"","","(利用日を記入)"))</f>
        <v/>
      </c>
      <c r="O10" s="216"/>
    </row>
    <row r="11" spans="1:19" ht="21" customHeight="1" x14ac:dyDescent="0.3">
      <c r="A11" s="865"/>
      <c r="B11" s="867"/>
      <c r="C11" s="200" t="s">
        <v>262</v>
      </c>
      <c r="D11" s="829" t="s">
        <v>260</v>
      </c>
      <c r="E11" s="830"/>
      <c r="F11" s="831"/>
      <c r="G11" s="247"/>
      <c r="H11" s="248"/>
      <c r="I11" s="201" t="str">
        <f>IF(H11=1,"式","人×日")</f>
        <v>人×日</v>
      </c>
      <c r="J11" s="260">
        <f t="shared" si="1"/>
        <v>0</v>
      </c>
      <c r="K11" s="260">
        <f t="shared" si="0"/>
        <v>0</v>
      </c>
      <c r="L11" s="820"/>
      <c r="M11" s="263"/>
      <c r="N11" s="287" t="str">
        <f>IF(G11=0,"",IF(O11&lt;&gt;"","","(経路、利用日を記入)"))</f>
        <v/>
      </c>
      <c r="O11" s="214"/>
    </row>
    <row r="12" spans="1:19" ht="21" customHeight="1" x14ac:dyDescent="0.35">
      <c r="A12" s="865"/>
      <c r="B12" s="867"/>
      <c r="C12" s="840" t="s">
        <v>327</v>
      </c>
      <c r="D12" s="825" t="s">
        <v>263</v>
      </c>
      <c r="E12" s="826"/>
      <c r="F12" s="199" t="s">
        <v>77</v>
      </c>
      <c r="G12" s="243"/>
      <c r="H12" s="244"/>
      <c r="I12" s="184" t="s">
        <v>64</v>
      </c>
      <c r="J12" s="256">
        <f t="shared" si="1"/>
        <v>0</v>
      </c>
      <c r="K12" s="256">
        <f t="shared" si="0"/>
        <v>0</v>
      </c>
      <c r="L12" s="820"/>
      <c r="M12" s="257"/>
      <c r="N12" s="287" t="str">
        <f>IF(G12=0,"",IF(O12&lt;&gt;"","","(利用日を記入)"))</f>
        <v/>
      </c>
      <c r="O12" s="215"/>
      <c r="Q12" s="273"/>
    </row>
    <row r="13" spans="1:19" ht="21" customHeight="1" x14ac:dyDescent="0.35">
      <c r="A13" s="865"/>
      <c r="B13" s="868"/>
      <c r="C13" s="841"/>
      <c r="D13" s="827"/>
      <c r="E13" s="828"/>
      <c r="F13" s="230" t="s">
        <v>78</v>
      </c>
      <c r="G13" s="245"/>
      <c r="H13" s="246"/>
      <c r="I13" s="185" t="s">
        <v>47</v>
      </c>
      <c r="J13" s="258">
        <f t="shared" si="1"/>
        <v>0</v>
      </c>
      <c r="K13" s="258">
        <f t="shared" si="0"/>
        <v>0</v>
      </c>
      <c r="L13" s="821"/>
      <c r="M13" s="259"/>
      <c r="N13" s="289" t="str">
        <f>IF(G13=0,"",IF(O13&lt;&gt;"","","(利用日を記入)"))</f>
        <v/>
      </c>
      <c r="O13" s="216"/>
    </row>
    <row r="14" spans="1:19" ht="21" customHeight="1" x14ac:dyDescent="0.35">
      <c r="A14" s="865"/>
      <c r="B14" s="872" t="s">
        <v>196</v>
      </c>
      <c r="C14" s="39" t="s">
        <v>51</v>
      </c>
      <c r="D14" s="843" t="s">
        <v>326</v>
      </c>
      <c r="E14" s="843"/>
      <c r="F14" s="844"/>
      <c r="G14" s="249"/>
      <c r="H14" s="250"/>
      <c r="I14" s="186" t="s">
        <v>48</v>
      </c>
      <c r="J14" s="264">
        <f t="shared" ref="J14:J15" si="2">G14*H14</f>
        <v>0</v>
      </c>
      <c r="K14" s="254">
        <f t="shared" si="0"/>
        <v>0</v>
      </c>
      <c r="L14" s="819">
        <f>SUM(K14:K18)</f>
        <v>0</v>
      </c>
      <c r="M14" s="261"/>
      <c r="N14" s="287" t="str">
        <f>IF(G14=0,"",IF(O14&lt;&gt;"","","(訪問先、利用日を記入)"))</f>
        <v/>
      </c>
      <c r="O14" s="397"/>
    </row>
    <row r="15" spans="1:19" ht="21" customHeight="1" x14ac:dyDescent="0.35">
      <c r="A15" s="865"/>
      <c r="B15" s="873"/>
      <c r="C15" s="832" t="s">
        <v>197</v>
      </c>
      <c r="D15" s="833"/>
      <c r="E15" s="842" t="str">
        <f>"＊開催は1回のみ、3,000円/人以下
＊招へい者"&amp;K28&amp;"名＋協力者"&amp;K28&amp;"名まで"</f>
        <v>＊開催は1回のみ、3,000円/人以下
＊招へい者0名＋協力者0名まで</v>
      </c>
      <c r="F15" s="842"/>
      <c r="G15" s="297"/>
      <c r="H15" s="244"/>
      <c r="I15" s="184" t="s">
        <v>50</v>
      </c>
      <c r="J15" s="265">
        <f t="shared" si="2"/>
        <v>0</v>
      </c>
      <c r="K15" s="265">
        <f t="shared" si="0"/>
        <v>0</v>
      </c>
      <c r="L15" s="820"/>
      <c r="M15" s="257"/>
      <c r="N15" s="287" t="str">
        <f>IF(G15=0,"",IF(O15&lt;&gt;"","","(利用日を記入)"))</f>
        <v/>
      </c>
      <c r="O15" s="396"/>
      <c r="P15" s="337"/>
      <c r="Q15" s="338"/>
      <c r="R15" s="338"/>
      <c r="S15" s="338"/>
    </row>
    <row r="16" spans="1:19" ht="15" customHeight="1" x14ac:dyDescent="0.35">
      <c r="A16" s="865"/>
      <c r="B16" s="873"/>
      <c r="C16" s="875" t="s">
        <v>307</v>
      </c>
      <c r="D16" s="876"/>
      <c r="E16" s="877"/>
      <c r="F16" s="316" t="s">
        <v>311</v>
      </c>
      <c r="G16" s="835"/>
      <c r="H16" s="871" t="s">
        <v>119</v>
      </c>
      <c r="I16" s="923" t="s">
        <v>118</v>
      </c>
      <c r="J16" s="919">
        <f>G16+G18</f>
        <v>0</v>
      </c>
      <c r="K16" s="920">
        <f>J16-M16</f>
        <v>0</v>
      </c>
      <c r="L16" s="820"/>
      <c r="M16" s="925"/>
      <c r="N16" s="292"/>
      <c r="O16" s="917"/>
      <c r="P16" s="337"/>
      <c r="Q16" s="338"/>
      <c r="R16" s="338"/>
      <c r="S16" s="338"/>
    </row>
    <row r="17" spans="1:32" ht="15" customHeight="1" x14ac:dyDescent="0.35">
      <c r="A17" s="865"/>
      <c r="B17" s="873"/>
      <c r="C17" s="878"/>
      <c r="D17" s="879"/>
      <c r="E17" s="880"/>
      <c r="F17" s="318" t="str">
        <f>IF('8)招へい者リスト'!R3="A","＊Aコース:20,000円まで",IF('8)招へい者リスト'!R3="B","＊Bコース:50,000円まで",IF('8)招へい者リスト'!R3="C","＊Cコース:50,000円まで","")))</f>
        <v/>
      </c>
      <c r="G17" s="836"/>
      <c r="H17" s="871"/>
      <c r="I17" s="924"/>
      <c r="J17" s="869"/>
      <c r="K17" s="921"/>
      <c r="L17" s="820"/>
      <c r="M17" s="926"/>
      <c r="N17" s="287"/>
      <c r="O17" s="918"/>
      <c r="P17" s="337"/>
      <c r="Q17" s="338"/>
      <c r="R17" s="338"/>
      <c r="S17" s="338"/>
    </row>
    <row r="18" spans="1:32" ht="21" customHeight="1" x14ac:dyDescent="0.35">
      <c r="A18" s="865"/>
      <c r="B18" s="874"/>
      <c r="C18" s="881"/>
      <c r="D18" s="882"/>
      <c r="E18" s="883"/>
      <c r="F18" s="317" t="s">
        <v>312</v>
      </c>
      <c r="G18" s="333"/>
      <c r="H18" s="298" t="s">
        <v>119</v>
      </c>
      <c r="I18" s="295" t="s">
        <v>304</v>
      </c>
      <c r="J18" s="870"/>
      <c r="K18" s="922"/>
      <c r="L18" s="821"/>
      <c r="M18" s="326"/>
      <c r="N18" s="291"/>
      <c r="O18" s="296" t="str">
        <f>IF(G18&lt;&gt;0,"※詳細は「追加費用明細書」に記載。","")</f>
        <v/>
      </c>
      <c r="P18" s="339"/>
      <c r="Q18" s="340"/>
      <c r="R18" s="340"/>
      <c r="S18" s="340"/>
      <c r="T18" s="340"/>
      <c r="U18" s="340"/>
      <c r="V18" s="340"/>
      <c r="W18" s="340"/>
      <c r="X18" s="340"/>
    </row>
    <row r="19" spans="1:32" ht="21" customHeight="1" x14ac:dyDescent="0.35">
      <c r="A19" s="865"/>
      <c r="B19" s="952" t="s">
        <v>41</v>
      </c>
      <c r="C19" s="198" t="s">
        <v>42</v>
      </c>
      <c r="D19" s="817" t="s">
        <v>289</v>
      </c>
      <c r="E19" s="817"/>
      <c r="F19" s="818"/>
      <c r="G19" s="247"/>
      <c r="H19" s="248"/>
      <c r="I19" s="187" t="s">
        <v>47</v>
      </c>
      <c r="J19" s="260">
        <f>G19*H19</f>
        <v>0</v>
      </c>
      <c r="K19" s="260">
        <f>J19-M19</f>
        <v>0</v>
      </c>
      <c r="L19" s="869">
        <f>SUM(K19:K22)</f>
        <v>0</v>
      </c>
      <c r="M19" s="261"/>
      <c r="N19" s="287" t="str">
        <f>IF(G19=0,"",IF(O19&lt;&gt;"","","(利用日、人数を記入)"))</f>
        <v/>
      </c>
      <c r="O19" s="294"/>
      <c r="P19" s="339"/>
      <c r="Q19" s="340"/>
      <c r="R19" s="340"/>
      <c r="S19" s="340"/>
      <c r="T19" s="340"/>
      <c r="U19" s="340"/>
      <c r="V19" s="340"/>
      <c r="W19" s="340"/>
      <c r="X19" s="340"/>
    </row>
    <row r="20" spans="1:32" ht="21" customHeight="1" x14ac:dyDescent="0.35">
      <c r="A20" s="865"/>
      <c r="B20" s="953"/>
      <c r="C20" s="832" t="s">
        <v>43</v>
      </c>
      <c r="D20" s="833"/>
      <c r="E20" s="833"/>
      <c r="F20" s="834"/>
      <c r="G20" s="243"/>
      <c r="H20" s="244"/>
      <c r="I20" s="184" t="s">
        <v>48</v>
      </c>
      <c r="J20" s="260">
        <f t="shared" ref="J20:J22" si="3">G20*H20</f>
        <v>0</v>
      </c>
      <c r="K20" s="256">
        <f t="shared" ref="K20:K22" si="4">J20-M20</f>
        <v>0</v>
      </c>
      <c r="L20" s="869"/>
      <c r="M20" s="257"/>
      <c r="N20" s="287" t="str">
        <f>IF(G20=0,"",IF(O20&lt;&gt;"","","(利用日、人数を記入)"))</f>
        <v/>
      </c>
      <c r="O20" s="215"/>
    </row>
    <row r="21" spans="1:32" ht="21" customHeight="1" x14ac:dyDescent="0.35">
      <c r="A21" s="865"/>
      <c r="B21" s="953"/>
      <c r="C21" s="937" t="s">
        <v>58</v>
      </c>
      <c r="D21" s="938"/>
      <c r="E21" s="842" t="str">
        <f>"＊単価は1,700円/人×時間以下
＊"&amp;'1)受入れ機関概要'!G8&amp;"日×3人×"&amp;"8h="&amp;SUMPRODUCT('1)受入れ機関概要'!G8,3,8)&amp;" まで計上可能"</f>
        <v>＊単価は1,700円/人×時間以下
＊日×3人×8h=0 まで計上可能</v>
      </c>
      <c r="F21" s="842"/>
      <c r="G21" s="243"/>
      <c r="H21" s="244"/>
      <c r="I21" s="184" t="s">
        <v>49</v>
      </c>
      <c r="J21" s="260">
        <f t="shared" si="3"/>
        <v>0</v>
      </c>
      <c r="K21" s="256">
        <f t="shared" si="4"/>
        <v>0</v>
      </c>
      <c r="L21" s="869"/>
      <c r="M21" s="257"/>
      <c r="N21" s="287" t="str">
        <f>IF(G21=0,"",IF(O21&lt;&gt;"","","(利用日・時間・人数を記入)"))</f>
        <v/>
      </c>
      <c r="O21" s="215"/>
    </row>
    <row r="22" spans="1:32" ht="21" customHeight="1" thickBot="1" x14ac:dyDescent="0.4">
      <c r="A22" s="865"/>
      <c r="B22" s="954"/>
      <c r="C22" s="935" t="s">
        <v>44</v>
      </c>
      <c r="D22" s="936"/>
      <c r="E22" s="816"/>
      <c r="F22" s="816"/>
      <c r="G22" s="251"/>
      <c r="H22" s="252"/>
      <c r="I22" s="185" t="s">
        <v>64</v>
      </c>
      <c r="J22" s="260">
        <f t="shared" si="3"/>
        <v>0</v>
      </c>
      <c r="K22" s="265">
        <f t="shared" si="4"/>
        <v>0</v>
      </c>
      <c r="L22" s="870"/>
      <c r="M22" s="266"/>
      <c r="N22" s="289" t="str">
        <f>IF(G22=0,"",IF(O22&lt;&gt;"","","(利用日、人数を記入)"))</f>
        <v/>
      </c>
      <c r="O22" s="215"/>
    </row>
    <row r="23" spans="1:32" ht="24" customHeight="1" thickBot="1" x14ac:dyDescent="0.4">
      <c r="A23" s="865"/>
      <c r="B23" s="591" t="s">
        <v>288</v>
      </c>
      <c r="C23" s="592"/>
      <c r="D23" s="592"/>
      <c r="E23" s="592"/>
      <c r="F23" s="592"/>
      <c r="G23" s="955"/>
      <c r="H23" s="956"/>
      <c r="I23" s="957"/>
      <c r="J23" s="267">
        <f>K23</f>
        <v>0</v>
      </c>
      <c r="K23" s="268"/>
      <c r="L23" s="269">
        <f>K23</f>
        <v>0</v>
      </c>
      <c r="M23" s="927"/>
      <c r="N23" s="288" t="str">
        <f>IF(K23=0,"",IF(O23&lt;&gt;"","","(「渡航費及びTA謝金」など該当する項目を記入)"))</f>
        <v/>
      </c>
      <c r="O23" s="217"/>
    </row>
    <row r="24" spans="1:32" ht="24" customHeight="1" thickBot="1" x14ac:dyDescent="0.4">
      <c r="A24" s="947" t="s">
        <v>45</v>
      </c>
      <c r="B24" s="948"/>
      <c r="C24" s="948"/>
      <c r="D24" s="948"/>
      <c r="E24" s="948"/>
      <c r="F24" s="949"/>
      <c r="G24" s="955"/>
      <c r="H24" s="956"/>
      <c r="I24" s="957"/>
      <c r="J24" s="188"/>
      <c r="K24" s="270">
        <f>SUM(K5:K23)</f>
        <v>0</v>
      </c>
      <c r="L24" s="188"/>
      <c r="M24" s="927"/>
      <c r="N24" s="26"/>
      <c r="O24" s="420"/>
    </row>
    <row r="25" spans="1:32" ht="24" customHeight="1" thickBot="1" x14ac:dyDescent="0.4">
      <c r="A25" s="950" t="s">
        <v>333</v>
      </c>
      <c r="B25" s="951"/>
      <c r="C25" s="951"/>
      <c r="D25" s="951"/>
      <c r="E25" s="951"/>
      <c r="F25" s="951"/>
      <c r="G25" s="955"/>
      <c r="H25" s="956"/>
      <c r="I25" s="957"/>
      <c r="J25" s="267">
        <f>K25</f>
        <v>0</v>
      </c>
      <c r="K25" s="268"/>
      <c r="L25" s="269">
        <f>K25</f>
        <v>0</v>
      </c>
      <c r="M25" s="928"/>
      <c r="N25" s="27"/>
      <c r="O25" s="945" t="s">
        <v>631</v>
      </c>
    </row>
    <row r="26" spans="1:32" ht="24" customHeight="1" thickBot="1" x14ac:dyDescent="0.4">
      <c r="A26" s="947" t="s">
        <v>46</v>
      </c>
      <c r="B26" s="948"/>
      <c r="C26" s="948"/>
      <c r="D26" s="948"/>
      <c r="E26" s="948"/>
      <c r="F26" s="948"/>
      <c r="G26" s="958"/>
      <c r="H26" s="959"/>
      <c r="I26" s="960"/>
      <c r="J26" s="271">
        <f>SUM(J5:J25)</f>
        <v>0</v>
      </c>
      <c r="K26" s="271">
        <f>K24+K25</f>
        <v>0</v>
      </c>
      <c r="L26" s="271">
        <f>SUM(L5:L25)</f>
        <v>0</v>
      </c>
      <c r="M26" s="272">
        <f>SUM(M5:M22)</f>
        <v>0</v>
      </c>
      <c r="N26" s="29"/>
      <c r="O26" s="946"/>
    </row>
    <row r="27" spans="1:32" ht="6.75" customHeight="1" thickTop="1" x14ac:dyDescent="0.35">
      <c r="O27" s="939" t="str">
        <f>IF(OR(K28=0,M28=""),"-",(K26-L5-K23)/K28/M28)</f>
        <v>-</v>
      </c>
    </row>
    <row r="28" spans="1:32" ht="15.5" thickBot="1" x14ac:dyDescent="0.4">
      <c r="C28" s="7"/>
      <c r="D28" s="7"/>
      <c r="E28" s="28"/>
      <c r="F28" s="941" t="s">
        <v>100</v>
      </c>
      <c r="G28" s="942"/>
      <c r="H28" s="943">
        <f>K24-L5</f>
        <v>0</v>
      </c>
      <c r="I28" s="944"/>
      <c r="J28" s="194" t="s">
        <v>111</v>
      </c>
      <c r="K28" s="189">
        <f>'3)招へい者4)受入れ体制'!L31</f>
        <v>0</v>
      </c>
      <c r="L28" s="194" t="s">
        <v>112</v>
      </c>
      <c r="M28" s="190" t="str">
        <f>'1)受入れ機関概要'!G8</f>
        <v/>
      </c>
      <c r="O28" s="940"/>
    </row>
    <row r="29" spans="1:32" x14ac:dyDescent="0.35">
      <c r="A29" s="133"/>
      <c r="B29" s="133"/>
      <c r="C29" s="133"/>
      <c r="D29" s="133"/>
      <c r="E29" s="133"/>
      <c r="F29" s="133"/>
      <c r="G29" s="133"/>
      <c r="H29" s="133"/>
      <c r="I29" s="133"/>
      <c r="J29" s="133"/>
      <c r="K29" s="133"/>
      <c r="L29" s="133"/>
      <c r="M29" s="133"/>
      <c r="N29" s="303"/>
      <c r="O29" s="304"/>
      <c r="Q29" s="320" t="s">
        <v>314</v>
      </c>
    </row>
    <row r="30" spans="1:32" ht="27" customHeight="1" x14ac:dyDescent="0.35">
      <c r="A30" s="929" t="s">
        <v>321</v>
      </c>
      <c r="B30" s="930"/>
      <c r="C30" s="930"/>
      <c r="D30" s="930"/>
      <c r="E30" s="930"/>
      <c r="F30" s="930"/>
      <c r="G30" s="930"/>
      <c r="H30" s="930"/>
      <c r="I30" s="930"/>
      <c r="J30" s="930"/>
      <c r="K30" s="930"/>
      <c r="L30" s="930"/>
      <c r="M30" s="930"/>
      <c r="N30" s="930"/>
      <c r="O30" s="931"/>
      <c r="Q30" s="932" t="s">
        <v>322</v>
      </c>
      <c r="R30" s="933"/>
      <c r="S30" s="933"/>
      <c r="T30" s="933"/>
      <c r="U30" s="933"/>
      <c r="V30" s="933"/>
      <c r="W30" s="933"/>
      <c r="X30" s="933"/>
      <c r="Y30" s="933"/>
      <c r="Z30" s="933"/>
      <c r="AA30" s="933"/>
      <c r="AB30" s="933"/>
      <c r="AC30" s="933"/>
      <c r="AD30" s="933"/>
      <c r="AE30" s="934"/>
    </row>
    <row r="31" spans="1:32" ht="27" customHeight="1" x14ac:dyDescent="0.35">
      <c r="A31" s="313" t="s">
        <v>308</v>
      </c>
      <c r="B31" s="969" t="s">
        <v>26</v>
      </c>
      <c r="C31" s="970"/>
      <c r="D31" s="971"/>
      <c r="E31" s="969" t="s">
        <v>303</v>
      </c>
      <c r="F31" s="970"/>
      <c r="G31" s="970"/>
      <c r="H31" s="970"/>
      <c r="I31" s="972"/>
      <c r="J31" s="305" t="s">
        <v>27</v>
      </c>
      <c r="K31" s="305" t="s">
        <v>28</v>
      </c>
      <c r="L31" s="305" t="s">
        <v>305</v>
      </c>
      <c r="M31" s="314" t="s">
        <v>306</v>
      </c>
      <c r="N31" s="306"/>
      <c r="O31" s="315" t="s">
        <v>98</v>
      </c>
      <c r="Q31" s="421" t="s">
        <v>308</v>
      </c>
      <c r="R31" s="961" t="s">
        <v>26</v>
      </c>
      <c r="S31" s="962"/>
      <c r="T31" s="973"/>
      <c r="U31" s="961" t="s">
        <v>303</v>
      </c>
      <c r="V31" s="962"/>
      <c r="W31" s="962"/>
      <c r="X31" s="962"/>
      <c r="Y31" s="963"/>
      <c r="Z31" s="422" t="s">
        <v>27</v>
      </c>
      <c r="AA31" s="422" t="s">
        <v>28</v>
      </c>
      <c r="AB31" s="422" t="s">
        <v>305</v>
      </c>
      <c r="AC31" s="423" t="s">
        <v>306</v>
      </c>
      <c r="AD31" s="964" t="s">
        <v>98</v>
      </c>
      <c r="AE31" s="965"/>
    </row>
    <row r="32" spans="1:32" ht="24" customHeight="1" x14ac:dyDescent="0.35">
      <c r="A32" s="904" t="s">
        <v>309</v>
      </c>
      <c r="B32" s="911" t="s">
        <v>323</v>
      </c>
      <c r="C32" s="912"/>
      <c r="D32" s="913"/>
      <c r="E32" s="902"/>
      <c r="F32" s="903"/>
      <c r="G32" s="903"/>
      <c r="H32" s="903"/>
      <c r="I32" s="903"/>
      <c r="J32" s="300"/>
      <c r="K32" s="300"/>
      <c r="L32" s="256">
        <f>J32*K32</f>
        <v>0</v>
      </c>
      <c r="M32" s="899">
        <f>SUM(L32:L41)</f>
        <v>0</v>
      </c>
      <c r="N32" s="307" t="str">
        <f>IF(E32=0,"",IF(O32&lt;&gt;"","","(詳細、利用日等を記入)"))</f>
        <v/>
      </c>
      <c r="O32" s="214"/>
      <c r="P32" s="341"/>
      <c r="Q32" s="976" t="s">
        <v>318</v>
      </c>
      <c r="R32" s="979" t="s">
        <v>319</v>
      </c>
      <c r="S32" s="980"/>
      <c r="T32" s="981"/>
      <c r="U32" s="974" t="s">
        <v>317</v>
      </c>
      <c r="V32" s="974"/>
      <c r="W32" s="974"/>
      <c r="X32" s="974"/>
      <c r="Y32" s="975"/>
      <c r="Z32" s="424">
        <v>20000</v>
      </c>
      <c r="AA32" s="424">
        <v>2</v>
      </c>
      <c r="AB32" s="425">
        <f>Z32*AA32</f>
        <v>40000</v>
      </c>
      <c r="AC32" s="990">
        <v>250000</v>
      </c>
      <c r="AD32" s="988" t="s">
        <v>313</v>
      </c>
      <c r="AE32" s="989"/>
      <c r="AF32" s="274"/>
    </row>
    <row r="33" spans="1:32" ht="24" customHeight="1" x14ac:dyDescent="0.35">
      <c r="A33" s="905"/>
      <c r="B33" s="914"/>
      <c r="C33" s="915"/>
      <c r="D33" s="916"/>
      <c r="E33" s="909"/>
      <c r="F33" s="511"/>
      <c r="G33" s="511"/>
      <c r="H33" s="511"/>
      <c r="I33" s="910"/>
      <c r="J33" s="301"/>
      <c r="K33" s="301"/>
      <c r="L33" s="256">
        <f t="shared" ref="L33:L37" si="5">J33*K33</f>
        <v>0</v>
      </c>
      <c r="M33" s="900"/>
      <c r="N33" s="308" t="str">
        <f t="shared" ref="N33:N41" si="6">IF(E33=0,"",IF(O33&lt;&gt;"","","(詳細、利用日等を記入)"))</f>
        <v/>
      </c>
      <c r="O33" s="215"/>
      <c r="Q33" s="977"/>
      <c r="R33" s="982"/>
      <c r="S33" s="983"/>
      <c r="T33" s="984"/>
      <c r="U33" s="426" t="s">
        <v>315</v>
      </c>
      <c r="V33" s="427"/>
      <c r="W33" s="427"/>
      <c r="X33" s="427"/>
      <c r="Y33" s="428"/>
      <c r="Z33" s="429">
        <v>200000</v>
      </c>
      <c r="AA33" s="430">
        <v>1</v>
      </c>
      <c r="AB33" s="425">
        <v>210000</v>
      </c>
      <c r="AC33" s="991"/>
      <c r="AD33" s="993" t="s">
        <v>320</v>
      </c>
      <c r="AE33" s="994"/>
      <c r="AF33" s="274"/>
    </row>
    <row r="34" spans="1:32" ht="24" customHeight="1" x14ac:dyDescent="0.35">
      <c r="A34" s="905"/>
      <c r="B34" s="966" t="str">
        <f>IF('8)招へい者リスト'!R3="A","科学技術体験コース(Aコース)：
　・オンライン交流に係る費用",IF('8)招へい者リスト'!R3="B","共同研究活動コース(Ｂコース):
　・共同研究活動に必須の消耗品
　・オンライン交流に係る費用",IF('8)招へい者リスト'!R3="C","科学技術研修コース(Ｃコース)：
　・研修実施に必須の消耗品
　・オンライン交流に係る費用","")))</f>
        <v/>
      </c>
      <c r="C34" s="967"/>
      <c r="D34" s="968"/>
      <c r="E34" s="909"/>
      <c r="F34" s="511"/>
      <c r="G34" s="511"/>
      <c r="H34" s="511"/>
      <c r="I34" s="910"/>
      <c r="J34" s="301"/>
      <c r="K34" s="301"/>
      <c r="L34" s="256">
        <f t="shared" si="5"/>
        <v>0</v>
      </c>
      <c r="M34" s="900"/>
      <c r="N34" s="308" t="str">
        <f t="shared" si="6"/>
        <v/>
      </c>
      <c r="O34" s="215"/>
      <c r="P34" s="299"/>
      <c r="Q34" s="977"/>
      <c r="R34" s="982"/>
      <c r="S34" s="983"/>
      <c r="T34" s="984"/>
      <c r="U34" s="431"/>
      <c r="V34" s="432"/>
      <c r="W34" s="432"/>
      <c r="X34" s="432"/>
      <c r="Y34" s="432"/>
      <c r="Z34" s="433"/>
      <c r="AA34" s="390"/>
      <c r="AB34" s="434"/>
      <c r="AC34" s="991"/>
      <c r="AD34" s="431"/>
      <c r="AE34" s="432"/>
      <c r="AF34" s="274"/>
    </row>
    <row r="35" spans="1:32" ht="24" customHeight="1" x14ac:dyDescent="0.35">
      <c r="A35" s="905"/>
      <c r="B35" s="966"/>
      <c r="C35" s="967"/>
      <c r="D35" s="968"/>
      <c r="E35" s="909"/>
      <c r="F35" s="511"/>
      <c r="G35" s="511"/>
      <c r="H35" s="511"/>
      <c r="I35" s="910"/>
      <c r="J35" s="301"/>
      <c r="K35" s="301"/>
      <c r="L35" s="256">
        <f t="shared" si="5"/>
        <v>0</v>
      </c>
      <c r="M35" s="900"/>
      <c r="N35" s="308" t="str">
        <f t="shared" si="6"/>
        <v/>
      </c>
      <c r="O35" s="215"/>
      <c r="Q35" s="977"/>
      <c r="R35" s="982"/>
      <c r="S35" s="983"/>
      <c r="T35" s="984"/>
      <c r="U35" s="431"/>
      <c r="V35" s="432"/>
      <c r="W35" s="432"/>
      <c r="X35" s="432"/>
      <c r="Y35" s="432"/>
      <c r="Z35" s="435"/>
      <c r="AA35" s="434"/>
      <c r="AB35" s="435"/>
      <c r="AC35" s="991"/>
      <c r="AD35" s="431"/>
      <c r="AE35" s="432"/>
      <c r="AF35" s="274"/>
    </row>
    <row r="36" spans="1:32" ht="24" customHeight="1" x14ac:dyDescent="0.35">
      <c r="A36" s="905"/>
      <c r="B36" s="966"/>
      <c r="C36" s="967"/>
      <c r="D36" s="968"/>
      <c r="E36" s="909"/>
      <c r="F36" s="511"/>
      <c r="G36" s="511"/>
      <c r="H36" s="511"/>
      <c r="I36" s="910"/>
      <c r="J36" s="301"/>
      <c r="K36" s="301"/>
      <c r="L36" s="256">
        <f t="shared" si="5"/>
        <v>0</v>
      </c>
      <c r="M36" s="900"/>
      <c r="N36" s="308" t="str">
        <f t="shared" si="6"/>
        <v/>
      </c>
      <c r="O36" s="215"/>
      <c r="P36" s="319"/>
      <c r="Q36" s="978"/>
      <c r="R36" s="985"/>
      <c r="S36" s="986"/>
      <c r="T36" s="987"/>
      <c r="U36" s="436"/>
      <c r="V36" s="437"/>
      <c r="W36" s="437"/>
      <c r="X36" s="437"/>
      <c r="Y36" s="438"/>
      <c r="Z36" s="437"/>
      <c r="AA36" s="439"/>
      <c r="AB36" s="439"/>
      <c r="AC36" s="992"/>
      <c r="AD36" s="390"/>
      <c r="AE36" s="390"/>
      <c r="AF36" s="274"/>
    </row>
    <row r="37" spans="1:32" ht="24" customHeight="1" x14ac:dyDescent="0.35">
      <c r="A37" s="905"/>
      <c r="B37" s="966"/>
      <c r="C37" s="967"/>
      <c r="D37" s="968"/>
      <c r="E37" s="909"/>
      <c r="F37" s="511"/>
      <c r="G37" s="511"/>
      <c r="H37" s="511"/>
      <c r="I37" s="910"/>
      <c r="J37" s="301"/>
      <c r="K37" s="301"/>
      <c r="L37" s="256">
        <f t="shared" si="5"/>
        <v>0</v>
      </c>
      <c r="M37" s="900"/>
      <c r="N37" s="308" t="str">
        <f t="shared" si="6"/>
        <v/>
      </c>
      <c r="O37" s="215"/>
      <c r="P37" s="341" t="str">
        <f>IF(G18&lt;&gt;M32,"上段の経費概算見積書の追加費用の金額と合致するよう入力してください。","")</f>
        <v/>
      </c>
      <c r="Q37" s="342"/>
      <c r="R37" s="342"/>
      <c r="S37" s="342"/>
      <c r="T37" s="342"/>
      <c r="U37" s="342"/>
      <c r="V37" s="342"/>
      <c r="W37" s="342"/>
      <c r="X37" s="342"/>
      <c r="Y37" s="342"/>
      <c r="AD37" s="321"/>
      <c r="AE37" s="321"/>
    </row>
    <row r="38" spans="1:32" ht="24" customHeight="1" x14ac:dyDescent="0.35">
      <c r="A38" s="905"/>
      <c r="B38" s="327"/>
      <c r="C38" s="328"/>
      <c r="D38" s="329"/>
      <c r="E38" s="909"/>
      <c r="F38" s="511"/>
      <c r="G38" s="511"/>
      <c r="H38" s="511"/>
      <c r="I38" s="910"/>
      <c r="J38" s="301"/>
      <c r="K38" s="301"/>
      <c r="L38" s="256">
        <f t="shared" ref="L38:L41" si="7">J38*K38</f>
        <v>0</v>
      </c>
      <c r="M38" s="900"/>
      <c r="N38" s="308" t="str">
        <f t="shared" si="6"/>
        <v/>
      </c>
      <c r="O38" s="215"/>
      <c r="Q38" s="342"/>
      <c r="R38" s="342"/>
      <c r="S38" s="342"/>
      <c r="T38" s="342"/>
      <c r="U38" s="342"/>
      <c r="V38" s="342"/>
      <c r="W38" s="342"/>
      <c r="X38" s="342"/>
      <c r="Y38" s="342"/>
    </row>
    <row r="39" spans="1:32" ht="24" customHeight="1" x14ac:dyDescent="0.35">
      <c r="A39" s="905"/>
      <c r="B39" s="327"/>
      <c r="C39" s="328"/>
      <c r="D39" s="329"/>
      <c r="E39" s="909"/>
      <c r="F39" s="511"/>
      <c r="G39" s="511"/>
      <c r="H39" s="511"/>
      <c r="I39" s="910"/>
      <c r="J39" s="301"/>
      <c r="K39" s="301"/>
      <c r="L39" s="256">
        <f t="shared" si="7"/>
        <v>0</v>
      </c>
      <c r="M39" s="900"/>
      <c r="N39" s="308" t="str">
        <f t="shared" si="6"/>
        <v/>
      </c>
      <c r="O39" s="215"/>
      <c r="P39" s="341"/>
      <c r="Q39" s="342"/>
      <c r="R39" s="342"/>
      <c r="S39" s="342"/>
      <c r="T39" s="342"/>
      <c r="U39" s="342"/>
      <c r="V39" s="342"/>
      <c r="W39" s="342"/>
      <c r="X39" s="342"/>
      <c r="Y39" s="342"/>
    </row>
    <row r="40" spans="1:32" ht="24" customHeight="1" x14ac:dyDescent="0.35">
      <c r="A40" s="905"/>
      <c r="B40" s="327"/>
      <c r="C40" s="328"/>
      <c r="D40" s="329"/>
      <c r="E40" s="909"/>
      <c r="F40" s="511"/>
      <c r="G40" s="511"/>
      <c r="H40" s="511"/>
      <c r="I40" s="910"/>
      <c r="J40" s="301"/>
      <c r="K40" s="301"/>
      <c r="L40" s="256">
        <f t="shared" si="7"/>
        <v>0</v>
      </c>
      <c r="M40" s="900"/>
      <c r="N40" s="308" t="str">
        <f t="shared" si="6"/>
        <v/>
      </c>
      <c r="O40" s="215"/>
      <c r="T40" s="4"/>
    </row>
    <row r="41" spans="1:32" ht="24" customHeight="1" x14ac:dyDescent="0.35">
      <c r="A41" s="906"/>
      <c r="B41" s="330"/>
      <c r="C41" s="331"/>
      <c r="D41" s="332"/>
      <c r="E41" s="907"/>
      <c r="F41" s="513"/>
      <c r="G41" s="513"/>
      <c r="H41" s="513"/>
      <c r="I41" s="908"/>
      <c r="J41" s="302"/>
      <c r="K41" s="302"/>
      <c r="L41" s="258">
        <f t="shared" si="7"/>
        <v>0</v>
      </c>
      <c r="M41" s="901"/>
      <c r="N41" s="309" t="str">
        <f t="shared" si="6"/>
        <v/>
      </c>
      <c r="O41" s="216"/>
      <c r="T41" s="4"/>
    </row>
    <row r="42" spans="1:32" ht="24.5" x14ac:dyDescent="0.35">
      <c r="A42" s="310"/>
      <c r="B42" s="310"/>
      <c r="C42" s="310"/>
      <c r="D42" s="310"/>
      <c r="E42" s="310"/>
      <c r="F42" s="311"/>
      <c r="G42" s="311"/>
      <c r="H42" s="311"/>
      <c r="I42" s="311"/>
      <c r="J42" s="133"/>
      <c r="K42" s="133"/>
      <c r="L42" s="133"/>
      <c r="M42" s="133"/>
      <c r="N42" s="303"/>
      <c r="O42" s="133"/>
    </row>
    <row r="43" spans="1:32" ht="16.5" customHeight="1" x14ac:dyDescent="0.3">
      <c r="A43" s="896" t="s">
        <v>335</v>
      </c>
      <c r="B43" s="897"/>
      <c r="C43" s="897"/>
      <c r="D43" s="897"/>
      <c r="E43" s="897"/>
      <c r="F43" s="897"/>
      <c r="G43" s="897"/>
      <c r="H43" s="897"/>
      <c r="I43" s="897"/>
      <c r="J43" s="897"/>
      <c r="K43" s="897"/>
      <c r="L43" s="897"/>
      <c r="M43" s="897"/>
      <c r="N43" s="897"/>
      <c r="O43" s="898"/>
    </row>
    <row r="44" spans="1:32" ht="16.5" customHeight="1" x14ac:dyDescent="0.35">
      <c r="A44" s="893" t="s">
        <v>316</v>
      </c>
      <c r="B44" s="894"/>
      <c r="C44" s="894"/>
      <c r="D44" s="894"/>
      <c r="E44" s="894"/>
      <c r="F44" s="894"/>
      <c r="G44" s="894"/>
      <c r="H44" s="894"/>
      <c r="I44" s="894"/>
      <c r="J44" s="894"/>
      <c r="K44" s="894"/>
      <c r="L44" s="894"/>
      <c r="M44" s="894"/>
      <c r="N44" s="894"/>
      <c r="O44" s="895"/>
    </row>
    <row r="45" spans="1:32" ht="30.75" customHeight="1" x14ac:dyDescent="0.35">
      <c r="A45" s="884"/>
      <c r="B45" s="885"/>
      <c r="C45" s="885"/>
      <c r="D45" s="885"/>
      <c r="E45" s="885"/>
      <c r="F45" s="885"/>
      <c r="G45" s="885"/>
      <c r="H45" s="885"/>
      <c r="I45" s="885"/>
      <c r="J45" s="885"/>
      <c r="K45" s="885"/>
      <c r="L45" s="885"/>
      <c r="M45" s="885"/>
      <c r="N45" s="885"/>
      <c r="O45" s="886"/>
    </row>
    <row r="46" spans="1:32" ht="30.75" customHeight="1" x14ac:dyDescent="0.35">
      <c r="A46" s="887"/>
      <c r="B46" s="888"/>
      <c r="C46" s="888"/>
      <c r="D46" s="888"/>
      <c r="E46" s="888"/>
      <c r="F46" s="888"/>
      <c r="G46" s="888"/>
      <c r="H46" s="888"/>
      <c r="I46" s="888"/>
      <c r="J46" s="888"/>
      <c r="K46" s="888"/>
      <c r="L46" s="888"/>
      <c r="M46" s="888"/>
      <c r="N46" s="888"/>
      <c r="O46" s="889"/>
    </row>
    <row r="47" spans="1:32" ht="30.75" customHeight="1" x14ac:dyDescent="0.35">
      <c r="A47" s="887"/>
      <c r="B47" s="888"/>
      <c r="C47" s="888"/>
      <c r="D47" s="888"/>
      <c r="E47" s="888"/>
      <c r="F47" s="888"/>
      <c r="G47" s="888"/>
      <c r="H47" s="888"/>
      <c r="I47" s="888"/>
      <c r="J47" s="888"/>
      <c r="K47" s="888"/>
      <c r="L47" s="888"/>
      <c r="M47" s="888"/>
      <c r="N47" s="888"/>
      <c r="O47" s="889"/>
    </row>
    <row r="48" spans="1:32" ht="30.75" customHeight="1" x14ac:dyDescent="0.35">
      <c r="A48" s="887"/>
      <c r="B48" s="888"/>
      <c r="C48" s="888"/>
      <c r="D48" s="888"/>
      <c r="E48" s="888"/>
      <c r="F48" s="888"/>
      <c r="G48" s="888"/>
      <c r="H48" s="888"/>
      <c r="I48" s="888"/>
      <c r="J48" s="888"/>
      <c r="K48" s="888"/>
      <c r="L48" s="888"/>
      <c r="M48" s="888"/>
      <c r="N48" s="888"/>
      <c r="O48" s="889"/>
    </row>
    <row r="49" spans="1:15" ht="30.75" customHeight="1" x14ac:dyDescent="0.35">
      <c r="A49" s="890"/>
      <c r="B49" s="891"/>
      <c r="C49" s="891"/>
      <c r="D49" s="891"/>
      <c r="E49" s="891"/>
      <c r="F49" s="891"/>
      <c r="G49" s="891"/>
      <c r="H49" s="891"/>
      <c r="I49" s="891"/>
      <c r="J49" s="891"/>
      <c r="K49" s="891"/>
      <c r="L49" s="891"/>
      <c r="M49" s="891"/>
      <c r="N49" s="891"/>
      <c r="O49" s="892"/>
    </row>
  </sheetData>
  <sheetProtection algorithmName="SHA-512" hashValue="THPlWM1h4ITGPzlbM+CLLmBxP2PtZ60UK/9g/yw8mnvBYi3MXHoSMFccRLZO0CDbAoG5EpdAP4Dt8y+WoaEKXg==" saltValue="/Lo+7p3hy5nxSS3mHfgcTQ==" spinCount="100000" sheet="1" formatCells="0" formatColumns="0" formatRows="0" selectLockedCells="1"/>
  <mergeCells count="80">
    <mergeCell ref="U31:Y31"/>
    <mergeCell ref="AD31:AE31"/>
    <mergeCell ref="B34:D37"/>
    <mergeCell ref="B31:D31"/>
    <mergeCell ref="E31:I31"/>
    <mergeCell ref="R31:T31"/>
    <mergeCell ref="U32:Y32"/>
    <mergeCell ref="Q32:Q36"/>
    <mergeCell ref="R32:T36"/>
    <mergeCell ref="AD32:AE32"/>
    <mergeCell ref="AC32:AC36"/>
    <mergeCell ref="AD33:AE33"/>
    <mergeCell ref="M23:M25"/>
    <mergeCell ref="A30:O30"/>
    <mergeCell ref="Q30:AE30"/>
    <mergeCell ref="C22:D22"/>
    <mergeCell ref="C21:D21"/>
    <mergeCell ref="O27:O28"/>
    <mergeCell ref="F28:G28"/>
    <mergeCell ref="H28:I28"/>
    <mergeCell ref="E21:F21"/>
    <mergeCell ref="O25:O26"/>
    <mergeCell ref="A24:F24"/>
    <mergeCell ref="A25:F25"/>
    <mergeCell ref="A26:F26"/>
    <mergeCell ref="B23:F23"/>
    <mergeCell ref="B19:B22"/>
    <mergeCell ref="G23:I26"/>
    <mergeCell ref="O16:O17"/>
    <mergeCell ref="J16:J18"/>
    <mergeCell ref="K16:K18"/>
    <mergeCell ref="L14:L18"/>
    <mergeCell ref="I16:I17"/>
    <mergeCell ref="M16:M17"/>
    <mergeCell ref="A45:O49"/>
    <mergeCell ref="A44:O44"/>
    <mergeCell ref="A43:O43"/>
    <mergeCell ref="M32:M41"/>
    <mergeCell ref="E32:I32"/>
    <mergeCell ref="A32:A41"/>
    <mergeCell ref="E41:I41"/>
    <mergeCell ref="E34:I34"/>
    <mergeCell ref="E35:I35"/>
    <mergeCell ref="E36:I36"/>
    <mergeCell ref="E37:I37"/>
    <mergeCell ref="E33:I33"/>
    <mergeCell ref="E38:I38"/>
    <mergeCell ref="E39:I39"/>
    <mergeCell ref="E40:I40"/>
    <mergeCell ref="B32:D33"/>
    <mergeCell ref="C7:F7"/>
    <mergeCell ref="C6:F6"/>
    <mergeCell ref="A2:O2"/>
    <mergeCell ref="A4:B4"/>
    <mergeCell ref="C4:F4"/>
    <mergeCell ref="L5:L7"/>
    <mergeCell ref="C5:F5"/>
    <mergeCell ref="G5:I7"/>
    <mergeCell ref="N5:O7"/>
    <mergeCell ref="A5:A23"/>
    <mergeCell ref="B5:B7"/>
    <mergeCell ref="L19:L22"/>
    <mergeCell ref="H16:H17"/>
    <mergeCell ref="B8:B13"/>
    <mergeCell ref="B14:B18"/>
    <mergeCell ref="C16:E18"/>
    <mergeCell ref="E22:F22"/>
    <mergeCell ref="D19:F19"/>
    <mergeCell ref="L8:L13"/>
    <mergeCell ref="D8:F8"/>
    <mergeCell ref="D9:E10"/>
    <mergeCell ref="D11:F11"/>
    <mergeCell ref="D12:E13"/>
    <mergeCell ref="C20:F20"/>
    <mergeCell ref="G16:G17"/>
    <mergeCell ref="C8:C10"/>
    <mergeCell ref="C12:C13"/>
    <mergeCell ref="E15:F15"/>
    <mergeCell ref="D14:F14"/>
    <mergeCell ref="C15:D15"/>
  </mergeCells>
  <phoneticPr fontId="11"/>
  <conditionalFormatting sqref="K23 K25">
    <cfRule type="containsBlanks" dxfId="59" priority="1">
      <formula>LEN(TRIM(K23))=0</formula>
    </cfRule>
  </conditionalFormatting>
  <conditionalFormatting sqref="N23:O23">
    <cfRule type="expression" dxfId="58" priority="91">
      <formula>$N$23&lt;&gt;""</formula>
    </cfRule>
  </conditionalFormatting>
  <conditionalFormatting sqref="O27:O28">
    <cfRule type="cellIs" dxfId="57" priority="59" operator="equal">
      <formula>"-"</formula>
    </cfRule>
    <cfRule type="cellIs" dxfId="56" priority="90" operator="greaterThan">
      <formula>20000</formula>
    </cfRule>
  </conditionalFormatting>
  <conditionalFormatting sqref="G8:H15">
    <cfRule type="containsBlanks" dxfId="55" priority="66">
      <formula>LEN(TRIM(G8))=0</formula>
    </cfRule>
  </conditionalFormatting>
  <conditionalFormatting sqref="G20:H21">
    <cfRule type="containsBlanks" dxfId="54" priority="65">
      <formula>LEN(TRIM(G20))=0</formula>
    </cfRule>
  </conditionalFormatting>
  <conditionalFormatting sqref="N14:O14">
    <cfRule type="expression" dxfId="53" priority="56">
      <formula>$N$14&lt;&gt;""</formula>
    </cfRule>
  </conditionalFormatting>
  <conditionalFormatting sqref="N9:O9">
    <cfRule type="expression" dxfId="52" priority="52">
      <formula>$N$9&lt;&gt;""</formula>
    </cfRule>
  </conditionalFormatting>
  <conditionalFormatting sqref="N10:O10">
    <cfRule type="expression" dxfId="51" priority="49">
      <formula>$N$10&lt;&gt;""</formula>
    </cfRule>
  </conditionalFormatting>
  <conditionalFormatting sqref="N11:O11">
    <cfRule type="expression" dxfId="50" priority="48">
      <formula>$N$11&lt;&gt;""</formula>
    </cfRule>
  </conditionalFormatting>
  <conditionalFormatting sqref="N12:O12">
    <cfRule type="expression" dxfId="49" priority="46">
      <formula>$N$12&lt;&gt;""</formula>
    </cfRule>
  </conditionalFormatting>
  <conditionalFormatting sqref="N13:O13">
    <cfRule type="expression" dxfId="48" priority="44">
      <formula>$N$13&lt;&gt;""</formula>
    </cfRule>
  </conditionalFormatting>
  <conditionalFormatting sqref="N15:O15">
    <cfRule type="expression" dxfId="47" priority="42">
      <formula>$N$15&lt;&gt;""</formula>
    </cfRule>
  </conditionalFormatting>
  <conditionalFormatting sqref="N20:O20">
    <cfRule type="expression" dxfId="46" priority="41">
      <formula>$N$20&lt;&gt;""</formula>
    </cfRule>
  </conditionalFormatting>
  <conditionalFormatting sqref="N21:O21">
    <cfRule type="expression" dxfId="45" priority="40">
      <formula>$N$21&lt;&gt;""</formula>
    </cfRule>
  </conditionalFormatting>
  <conditionalFormatting sqref="N22:O22">
    <cfRule type="expression" dxfId="44" priority="39">
      <formula>$N$22&lt;&gt;""</formula>
    </cfRule>
  </conditionalFormatting>
  <conditionalFormatting sqref="N8:O8">
    <cfRule type="expression" dxfId="43" priority="38">
      <formula>$N$8&lt;&gt;""</formula>
    </cfRule>
  </conditionalFormatting>
  <conditionalFormatting sqref="N19:O19">
    <cfRule type="expression" dxfId="42" priority="36">
      <formula>$N$19&lt;&gt;""</formula>
    </cfRule>
  </conditionalFormatting>
  <conditionalFormatting sqref="A45">
    <cfRule type="expression" dxfId="41" priority="34">
      <formula>AND($G$18&lt;&gt;0,$A$45="")</formula>
    </cfRule>
  </conditionalFormatting>
  <conditionalFormatting sqref="G16">
    <cfRule type="containsBlanks" dxfId="40" priority="3885">
      <formula>LEN(TRIM(G16))=0</formula>
    </cfRule>
  </conditionalFormatting>
  <conditionalFormatting sqref="N16:O17">
    <cfRule type="expression" dxfId="39" priority="3888">
      <formula>AND($G$16&lt;&gt;0,$O$16="")</formula>
    </cfRule>
  </conditionalFormatting>
  <conditionalFormatting sqref="E32">
    <cfRule type="expression" dxfId="38" priority="18">
      <formula>AND($G$18&lt;&gt;0,$E$32="")</formula>
    </cfRule>
  </conditionalFormatting>
  <conditionalFormatting sqref="N32:O41">
    <cfRule type="expression" dxfId="37" priority="11">
      <formula>AND($E32&lt;&gt;"",$O32="")</formula>
    </cfRule>
  </conditionalFormatting>
  <conditionalFormatting sqref="J32:J33 J38:J41">
    <cfRule type="expression" dxfId="36" priority="10">
      <formula>AND(E32&lt;&gt;"",J32="")</formula>
    </cfRule>
  </conditionalFormatting>
  <conditionalFormatting sqref="K32:K33 K38:K41">
    <cfRule type="expression" dxfId="35" priority="9">
      <formula>AND(E32&lt;&gt;"",K32="")</formula>
    </cfRule>
  </conditionalFormatting>
  <conditionalFormatting sqref="J34:J37">
    <cfRule type="expression" dxfId="34" priority="7">
      <formula>AND(E34&lt;&gt;"",J34="")</formula>
    </cfRule>
  </conditionalFormatting>
  <conditionalFormatting sqref="K34:K37">
    <cfRule type="expression" dxfId="33" priority="6">
      <formula>AND(E34&lt;&gt;"",K34="")</formula>
    </cfRule>
  </conditionalFormatting>
  <conditionalFormatting sqref="M32:M41">
    <cfRule type="expression" dxfId="32" priority="5">
      <formula>$G$18&lt;&gt;$M$32</formula>
    </cfRule>
  </conditionalFormatting>
  <conditionalFormatting sqref="Z32:Z33">
    <cfRule type="expression" dxfId="31" priority="4">
      <formula>AND(U32&lt;&gt;"",Z32="")</formula>
    </cfRule>
  </conditionalFormatting>
  <conditionalFormatting sqref="AA32:AA33">
    <cfRule type="expression" dxfId="30" priority="3">
      <formula>AND(U32&lt;&gt;"",AA32="")</formula>
    </cfRule>
  </conditionalFormatting>
  <conditionalFormatting sqref="K25">
    <cfRule type="expression" dxfId="29" priority="2">
      <formula>$K$25&gt;ROUNDDOWN(K24*0.1,1)</formula>
    </cfRule>
  </conditionalFormatting>
  <dataValidations count="15">
    <dataValidation imeMode="off" allowBlank="1" showInputMessage="1" showErrorMessage="1" sqref="N5 H16 N8:N16 N19:N23 N32:N41" xr:uid="{269031DD-04F3-409A-812C-69A47E87100A}"/>
    <dataValidation type="whole" imeMode="disabled" allowBlank="1" showInputMessage="1" showErrorMessage="1" errorTitle="単価が上限を超えています。" error="1,700円以下の金額で再入力してください。" sqref="G21" xr:uid="{4C08B52E-EA6B-4BB7-89B2-00E91DBE975B}">
      <formula1>0</formula1>
      <formula2>1700</formula2>
    </dataValidation>
    <dataValidation type="whole" imeMode="disabled" allowBlank="1" showInputMessage="1" showErrorMessage="1" errorTitle="単価が上限を超えています。" error="3,000円以下の金額で再入力してください。" sqref="G15" xr:uid="{3BECF3F2-5AFB-4BF5-975F-0BDBB0BDDAF6}">
      <formula1>0</formula1>
      <formula2>3000</formula2>
    </dataValidation>
    <dataValidation type="custom" imeMode="disabled" operator="lessThanOrEqual" allowBlank="1" showInputMessage="1" showErrorMessage="1" errorTitle="単価が上限を超えています。" error="宿泊費と日当をあわせて15,000円以下の金額で再入力してください。" prompt="＊単価が複数の場合は平均(整数)で記入" sqref="G13" xr:uid="{11B14399-4D3F-4BAC-BA6F-E2EF19710F22}">
      <formula1>SUM(G12:G13)&lt;=15000</formula1>
    </dataValidation>
    <dataValidation type="whole" imeMode="off" allowBlank="1" showInputMessage="1" showErrorMessage="1" errorTitle="上限を超えています。" error="JST支援金事業費の10%以内の金額を再入力してください。" promptTitle="JST支援金事業費の10％以内の金額を入力してください。" sqref="K25" xr:uid="{A0E26958-4331-4EE2-ACEE-0E4D7FED08A4}">
      <formula1>0</formula1>
      <formula2>ROUNDDOWN(K24*0.1,1)</formula2>
    </dataValidation>
    <dataValidation type="whole" imeMode="disabled" operator="greaterThanOrEqual" allowBlank="1" showInputMessage="1" showErrorMessage="1" sqref="G19 H12:H13 H9:H10 G11:H11 G14:H14 H20:H21 G8:H8 G22:H22 K16 J32:K41 Z32:AA33" xr:uid="{220A48B0-D886-4B1B-B7FB-184732CAAA33}">
      <formula1>0</formula1>
    </dataValidation>
    <dataValidation type="whole" imeMode="disabled" operator="greaterThanOrEqual" allowBlank="1" showInputMessage="1" showErrorMessage="1" prompt="＊単価が複数の場合は平均で記入" sqref="G20" xr:uid="{85F44DC0-E6B8-4B36-81FB-A5B6A73C53A8}">
      <formula1>0</formula1>
    </dataValidation>
    <dataValidation type="whole" imeMode="disabled" operator="greaterThanOrEqual" allowBlank="1" showInputMessage="1" showErrorMessage="1" prompt="＊1言語、1日あたり1名に限る" sqref="H19" xr:uid="{FFB2A677-8867-4022-A3E0-46BD41687FFA}">
      <formula1>0</formula1>
    </dataValidation>
    <dataValidation allowBlank="1" showInputMessage="1" showErrorMessage="1" prompt="＊「渡航費及びTA謝金」等該当する項目を記入_x000a_＊免税事業者の場合は「免税事業者」と記入" sqref="O23" xr:uid="{585C7081-0E58-4C2D-AF14-896C5D43B7F5}"/>
    <dataValidation type="custom" imeMode="disabled" allowBlank="1" showInputMessage="1" showErrorMessage="1" errorTitle="上限を超えています。" error="宿泊費と日当をあわせて15,000円以下の金額で再入力してください。" prompt="＊単価が複数の場合は平均(整数)で記入" sqref="G10" xr:uid="{08965E3E-BD67-465B-B329-A44D5392FAB9}">
      <formula1>G9+G10&lt;=15000</formula1>
    </dataValidation>
    <dataValidation type="custom" imeMode="disabled" allowBlank="1" showInputMessage="1" showErrorMessage="1" errorTitle="上限を超えています。" error="宿泊費と日当をあわせて15,000円以下の金額で再入力してください。" prompt="＊単価が複数の場合は平均(整数)で記入" sqref="G9" xr:uid="{FDD5A2DE-A036-46F8-A7B2-EC42EB53A74F}">
      <formula1>SUM(G9:G10)&lt;=15000</formula1>
    </dataValidation>
    <dataValidation type="custom" imeMode="disabled" operator="lessThanOrEqual" allowBlank="1" showInputMessage="1" showErrorMessage="1" errorTitle="上限を超えています。" error="宿泊費と日当をあわせて15,000円以下の金額で再入力してください。" prompt="＊単価が複数の場合は平均(整数)で記入" sqref="G12" xr:uid="{94D042BA-EFA9-4615-ADAE-09ECE4D4E66B}">
      <formula1>SUM(G12:G13)&lt;=15000</formula1>
    </dataValidation>
    <dataValidation type="custom" imeMode="disabled" operator="greaterThanOrEqual" allowBlank="1" showInputMessage="1" showErrorMessage="1" errorTitle="上限を超えています。" error="人数を確認してください。" sqref="H15" xr:uid="{AA25F860-FDEB-41DA-8463-4124BE12199C}">
      <formula1>H15&lt;=K28*2</formula1>
    </dataValidation>
    <dataValidation type="whole" imeMode="disabled" allowBlank="1" showInputMessage="1" showErrorMessage="1" sqref="M5:M22" xr:uid="{14397A71-2EE9-4D82-B03A-9DD34A5705A5}">
      <formula1>0</formula1>
      <formula2>J5</formula2>
    </dataValidation>
    <dataValidation type="whole" errorStyle="information" imeMode="disabled" operator="lessThan" allowBlank="1" showInputMessage="1" showErrorMessage="1" errorTitle="注意事項" error="追加枠を申請する場合は_x000a_↓下段の「追加費用明細」及び　　「取り組みの詳細」への記入も忘れずにお願いします。" sqref="G18" xr:uid="{20712EA4-27B9-43C3-8F37-37D3F6C7B0CE}">
      <formula1>1</formula1>
    </dataValidation>
  </dataValidations>
  <printOptions horizontalCentered="1"/>
  <pageMargins left="0.39370078740157483" right="0.39370078740157483" top="0.39370078740157483" bottom="0.39370078740157483" header="0.19685039370078741" footer="0.19685039370078741"/>
  <pageSetup paperSize="9" scale="85" fitToHeight="0" orientation="landscape" r:id="rId1"/>
  <headerFooter>
    <oddHeader>&amp;C&amp;9&amp;F</oddHeader>
    <oddFooter>&amp;C&amp;P/&amp;N</oddFooter>
  </headerFooter>
  <rowBreaks count="1" manualBreakCount="1">
    <brk id="28" max="16383" man="1"/>
  </rowBreaks>
  <ignoredErrors>
    <ignoredError sqref="L19" formulaRange="1"/>
    <ignoredError sqref="K26 N21 N14 N11" formula="1"/>
    <ignoredError sqref="K16" unlockedFormula="1"/>
  </ignoredErrors>
  <drawing r:id="rId2"/>
  <extLst>
    <ext xmlns:x14="http://schemas.microsoft.com/office/spreadsheetml/2009/9/main" uri="{CCE6A557-97BC-4b89-ADB6-D9C93CAAB3DF}">
      <x14:dataValidations xmlns:xm="http://schemas.microsoft.com/office/excel/2006/main" count="2">
        <x14:dataValidation type="custom" imeMode="disabled" operator="lessThanOrEqual" allowBlank="1" showInputMessage="1" showErrorMessage="1" errorTitle="入力できません。" error="Aコースは20,000円、B・Cコースは50,000円まで計上可能です。" xr:uid="{F6099C55-DFCE-4E2A-A0F9-F704073B1A89}">
          <x14:formula1>
            <xm:f>IF('8)招へい者リスト'!#REF!="A",G17&lt;20001,G17&lt;50001)</xm:f>
          </x14:formula1>
          <xm:sqref>G17</xm:sqref>
        </x14:dataValidation>
        <x14:dataValidation type="custom" imeMode="disabled" operator="lessThanOrEqual" allowBlank="1" showInputMessage="1" showErrorMessage="1" errorTitle="入力できません。" error="Aコースは20,000円、B・Cコースは50,000円まで計上可能です。" xr:uid="{0D988734-9362-4B0F-8B10-C1DAC4DBF46B}">
          <x14:formula1>
            <xm:f>IF('8)招へい者リスト'!R3="A",G16&lt;20001,G16&lt;50001)</xm:f>
          </x14:formula1>
          <xm:sqref>G16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B3973-D917-4005-82E0-439E1DA2D604}">
  <sheetPr codeName="Sheet8">
    <pageSetUpPr fitToPage="1"/>
  </sheetPr>
  <dimension ref="A3:AJ100"/>
  <sheetViews>
    <sheetView showGridLines="0" view="pageBreakPreview" zoomScaleNormal="100" zoomScaleSheetLayoutView="100" workbookViewId="0">
      <pane ySplit="3" topLeftCell="A4" activePane="bottomLeft" state="frozen"/>
      <selection activeCell="A4" sqref="A4:D8"/>
      <selection pane="bottomLeft" activeCell="A4" sqref="A4"/>
    </sheetView>
  </sheetViews>
  <sheetFormatPr defaultRowHeight="15" x14ac:dyDescent="0.35"/>
  <cols>
    <col min="1" max="1" width="3.78515625" customWidth="1"/>
    <col min="2" max="2" width="20.78515625" customWidth="1"/>
    <col min="3" max="3" width="7.78515625" customWidth="1"/>
    <col min="4" max="4" width="4" bestFit="1" customWidth="1"/>
    <col min="5" max="7" width="8.78515625" customWidth="1"/>
    <col min="8" max="8" width="6.78515625" customWidth="1"/>
    <col min="9" max="9" width="18.78515625" customWidth="1"/>
    <col min="10" max="10" width="13.78515625" customWidth="1"/>
    <col min="11" max="11" width="2.78515625" customWidth="1"/>
    <col min="12" max="12" width="6.78515625" customWidth="1"/>
    <col min="13" max="13" width="3.640625" customWidth="1"/>
    <col min="14" max="14" width="1.2109375" customWidth="1"/>
    <col min="15" max="15" width="5.5703125" customWidth="1"/>
    <col min="16" max="16" width="5.5703125" hidden="1" customWidth="1"/>
    <col min="17" max="18" width="8.78515625" customWidth="1"/>
    <col min="19" max="19" width="30.78515625" customWidth="1"/>
    <col min="20" max="20" width="11.2109375" customWidth="1"/>
    <col min="21" max="21" width="2.85546875" customWidth="1"/>
    <col min="22" max="23" width="8.85546875" customWidth="1"/>
    <col min="24" max="24" width="4" bestFit="1" customWidth="1"/>
    <col min="25" max="25" width="8.85546875" customWidth="1"/>
    <col min="26" max="26" width="6.42578125" customWidth="1"/>
    <col min="27" max="27" width="4" bestFit="1" customWidth="1"/>
    <col min="28" max="28" width="8.78515625" customWidth="1"/>
    <col min="29" max="29" width="8.85546875" customWidth="1"/>
    <col min="30" max="31" width="8.78515625" customWidth="1"/>
    <col min="32" max="32" width="4" bestFit="1" customWidth="1"/>
    <col min="33" max="33" width="8.85546875" customWidth="1"/>
    <col min="34" max="34" width="6.640625" customWidth="1"/>
    <col min="35" max="35" width="5.35546875" bestFit="1" customWidth="1"/>
    <col min="36" max="36" width="10.85546875" customWidth="1"/>
  </cols>
  <sheetData>
    <row r="3" spans="1:20" x14ac:dyDescent="0.35">
      <c r="R3" s="395" t="str">
        <f>IF(G7="A.科学技術体験コース","A",IF(G7="B.共同研究活動コース","B",IF(G7="C.科学技術研修コース","C","※未選択※")))</f>
        <v>※未選択※</v>
      </c>
    </row>
    <row r="4" spans="1:20" ht="18" customHeight="1" x14ac:dyDescent="0.35">
      <c r="A4" s="385"/>
      <c r="B4" s="128"/>
      <c r="C4" s="129"/>
      <c r="D4" s="129"/>
      <c r="E4" s="129"/>
      <c r="F4" s="129"/>
      <c r="G4" s="129"/>
      <c r="H4" s="129"/>
      <c r="I4" s="129"/>
      <c r="J4" s="129"/>
      <c r="K4" s="129"/>
      <c r="L4" s="129"/>
      <c r="M4" s="129"/>
      <c r="N4" s="129"/>
      <c r="O4" s="129"/>
      <c r="P4" s="129"/>
      <c r="R4" s="122" t="str">
        <f>'1)受入れ機関概要'!G1</f>
        <v>Ver.2203</v>
      </c>
    </row>
    <row r="5" spans="1:20" ht="18" customHeight="1" x14ac:dyDescent="0.35">
      <c r="A5" s="130" t="s">
        <v>186</v>
      </c>
      <c r="B5" s="131"/>
      <c r="C5" s="131"/>
      <c r="D5" s="131"/>
      <c r="E5" s="131"/>
      <c r="F5" s="131"/>
      <c r="G5" s="131"/>
      <c r="H5" s="131"/>
      <c r="I5" s="131"/>
      <c r="J5" s="131"/>
      <c r="K5" s="131"/>
      <c r="L5" s="131"/>
      <c r="M5" s="131"/>
      <c r="N5" s="131"/>
      <c r="O5" s="131"/>
      <c r="P5" s="131"/>
      <c r="Q5" s="131"/>
      <c r="R5" s="89" t="str">
        <f>IF(COUNTIF($S$8:$S$15, "")&lt;8,"【３）招へい者】の情報と一致していません。","")</f>
        <v/>
      </c>
      <c r="S5" s="40"/>
    </row>
    <row r="6" spans="1:20" s="4" customFormat="1" ht="15" customHeight="1" x14ac:dyDescent="0.35">
      <c r="A6" s="132"/>
      <c r="B6" s="132"/>
      <c r="C6" s="132"/>
      <c r="D6" s="132"/>
      <c r="E6" s="132"/>
      <c r="F6" s="132"/>
      <c r="G6" s="132"/>
      <c r="H6" s="132"/>
      <c r="I6" s="132"/>
      <c r="J6" s="132"/>
      <c r="K6" s="132"/>
      <c r="L6" s="133"/>
      <c r="M6" s="133"/>
      <c r="N6" s="133"/>
      <c r="O6" s="133"/>
      <c r="P6" s="133"/>
      <c r="Q6" s="134"/>
      <c r="R6"/>
      <c r="S6"/>
    </row>
    <row r="7" spans="1:20" ht="13.5" customHeight="1" x14ac:dyDescent="0.35">
      <c r="A7" s="1018" t="s">
        <v>108</v>
      </c>
      <c r="B7" s="1018"/>
      <c r="C7" s="1018"/>
      <c r="D7" s="1019" t="str">
        <f>'1)受入れ機関概要'!C5</f>
        <v>(申請時記入不要)</v>
      </c>
      <c r="E7" s="1019"/>
      <c r="F7" s="1019"/>
      <c r="G7" s="1021" t="str">
        <f>IF('1)受入れ機関概要'!C7="※選択してください","1)受入れ機関概要でコースを選択してください",'1)受入れ機関概要'!C7)</f>
        <v>1)受入れ機関概要でコースを選択してください</v>
      </c>
      <c r="H7" s="1021"/>
      <c r="I7" s="1021"/>
      <c r="J7" s="1021"/>
      <c r="M7" s="1031"/>
      <c r="N7" s="1032"/>
      <c r="O7" s="1032"/>
      <c r="P7" s="365"/>
      <c r="Q7" s="366" t="s">
        <v>597</v>
      </c>
      <c r="R7" s="367" t="s">
        <v>598</v>
      </c>
      <c r="S7" s="4"/>
      <c r="T7" s="4"/>
    </row>
    <row r="8" spans="1:20" ht="13.5" customHeight="1" x14ac:dyDescent="0.35">
      <c r="A8" s="1017"/>
      <c r="B8" s="1017"/>
      <c r="C8" s="1017"/>
      <c r="D8" s="1020"/>
      <c r="E8" s="1020"/>
      <c r="F8" s="1020"/>
      <c r="G8" s="1022"/>
      <c r="H8" s="1022"/>
      <c r="I8" s="1022"/>
      <c r="J8" s="1022"/>
      <c r="M8" s="1029" t="s">
        <v>12</v>
      </c>
      <c r="N8" s="1030"/>
      <c r="O8" s="1030"/>
      <c r="P8" s="364"/>
      <c r="Q8" s="370">
        <f>COUNTIF($L$19:$L$46,$M8)</f>
        <v>0</v>
      </c>
      <c r="R8" s="371">
        <f t="shared" ref="R8:R14" si="0">COUNTIF($L$51:$L$100,$M8)</f>
        <v>0</v>
      </c>
      <c r="S8" s="232" t="str">
        <f>IF(L19="","",IF('1)受入れ機関概要'!A3="交流計画書","",IF($Q$8='3)招へい者4)受入れ体制'!$E$31,"","←「高校生」人数不一致")))</f>
        <v/>
      </c>
      <c r="T8" s="232"/>
    </row>
    <row r="9" spans="1:20" ht="13.5" customHeight="1" x14ac:dyDescent="0.35">
      <c r="A9" s="1017" t="s">
        <v>76</v>
      </c>
      <c r="B9" s="1017"/>
      <c r="C9" s="1017"/>
      <c r="D9" s="1023" t="str">
        <f>IF(OR('1)受入れ機関概要'!C11="(交流計画を実施する機関)",'1)受入れ機関概要'!C11=""),"※1)受入れ機関概要で受入れ機関名（日本語）を入力してください",'1)受入れ機関概要'!C11)</f>
        <v>※1)受入れ機関概要で受入れ機関名（日本語）を入力してください</v>
      </c>
      <c r="E9" s="1023"/>
      <c r="F9" s="1023"/>
      <c r="G9" s="1023"/>
      <c r="H9" s="1023"/>
      <c r="I9" s="1023"/>
      <c r="J9" s="1023"/>
      <c r="M9" s="1041" t="s">
        <v>13</v>
      </c>
      <c r="N9" s="1042"/>
      <c r="O9" s="1042"/>
      <c r="P9" s="364"/>
      <c r="Q9" s="370">
        <f t="shared" ref="Q9:Q14" si="1">COUNTIF($L$19:$L$46,$M9)</f>
        <v>0</v>
      </c>
      <c r="R9" s="371">
        <f t="shared" si="0"/>
        <v>0</v>
      </c>
      <c r="S9" s="232" t="str">
        <f>IF(L19="","",IF($Q$9='3)招へい者4)受入れ体制'!$F$31,"","←「大学生」人数不一致"))</f>
        <v/>
      </c>
      <c r="T9" s="232"/>
    </row>
    <row r="10" spans="1:20" ht="13.5" customHeight="1" x14ac:dyDescent="0.35">
      <c r="A10" s="1017"/>
      <c r="B10" s="1017"/>
      <c r="C10" s="1017"/>
      <c r="D10" s="1022"/>
      <c r="E10" s="1022"/>
      <c r="F10" s="1022"/>
      <c r="G10" s="1022"/>
      <c r="H10" s="1022"/>
      <c r="I10" s="1022"/>
      <c r="J10" s="1022"/>
      <c r="M10" s="1041" t="s">
        <v>599</v>
      </c>
      <c r="N10" s="1042"/>
      <c r="O10" s="1042"/>
      <c r="P10" s="364"/>
      <c r="Q10" s="370">
        <f t="shared" si="1"/>
        <v>0</v>
      </c>
      <c r="R10" s="371">
        <f t="shared" si="0"/>
        <v>0</v>
      </c>
      <c r="S10" s="232" t="str">
        <f>IF(L19="","",IF($Q$10='3)招へい者4)受入れ体制'!$G$31,"","←「大学院生」人数不一致"))</f>
        <v/>
      </c>
      <c r="T10" s="232"/>
    </row>
    <row r="11" spans="1:20" ht="13.5" customHeight="1" x14ac:dyDescent="0.35">
      <c r="A11" s="1016" t="s">
        <v>249</v>
      </c>
      <c r="B11" s="1016"/>
      <c r="C11" s="1016"/>
      <c r="D11" s="1023" t="str">
        <f>IF(OR('1)受入れ機関概要'!C12="(招へい者に授与する修了証に記載される名称　※上記受入れ機関名と異なっても構いません。)",'1)受入れ機関概要'!C12=""),"※1)受入れ機関概要で受入れ機関名（英語）を入力してください",'1)受入れ機関概要'!C12)</f>
        <v>※1)受入れ機関概要で受入れ機関名（英語）を入力してください</v>
      </c>
      <c r="E11" s="1023"/>
      <c r="F11" s="1023"/>
      <c r="G11" s="1023"/>
      <c r="H11" s="1023"/>
      <c r="I11" s="1023"/>
      <c r="J11" s="1023"/>
      <c r="M11" s="1041" t="s">
        <v>600</v>
      </c>
      <c r="N11" s="1042"/>
      <c r="O11" s="1042"/>
      <c r="P11" s="364"/>
      <c r="Q11" s="370">
        <f t="shared" si="1"/>
        <v>0</v>
      </c>
      <c r="R11" s="371">
        <f t="shared" si="0"/>
        <v>0</v>
      </c>
      <c r="S11" s="232" t="str">
        <f>IF(L19="","",IF($Q$11='3)招へい者4)受入れ体制'!$H$31,"","←「ポスドク」人数不一致"))</f>
        <v/>
      </c>
      <c r="T11" s="232"/>
    </row>
    <row r="12" spans="1:20" ht="13.5" customHeight="1" x14ac:dyDescent="0.35">
      <c r="A12" s="1016"/>
      <c r="B12" s="1016"/>
      <c r="C12" s="1016"/>
      <c r="D12" s="1022"/>
      <c r="E12" s="1022"/>
      <c r="F12" s="1022"/>
      <c r="G12" s="1022"/>
      <c r="H12" s="1022"/>
      <c r="I12" s="1022"/>
      <c r="J12" s="1022"/>
      <c r="M12" s="1041" t="s">
        <v>16</v>
      </c>
      <c r="N12" s="1042"/>
      <c r="O12" s="1042"/>
      <c r="P12" s="364"/>
      <c r="Q12" s="370">
        <f t="shared" si="1"/>
        <v>0</v>
      </c>
      <c r="R12" s="371">
        <f t="shared" si="0"/>
        <v>0</v>
      </c>
      <c r="S12" s="232" t="str">
        <f>IF(L19="","",IF($Q$12='3)招へい者4)受入れ体制'!$I$31,"","←「教員」人数不一致"))</f>
        <v/>
      </c>
      <c r="T12" s="232"/>
    </row>
    <row r="13" spans="1:20" ht="13.5" customHeight="1" x14ac:dyDescent="0.35">
      <c r="A13" s="1016" t="s">
        <v>275</v>
      </c>
      <c r="B13" s="1016"/>
      <c r="C13" s="1025" t="s">
        <v>151</v>
      </c>
      <c r="D13" s="1027" t="s">
        <v>281</v>
      </c>
      <c r="E13" s="1027"/>
      <c r="F13" s="1027"/>
      <c r="G13" s="1027"/>
      <c r="H13" s="1027"/>
      <c r="I13" s="1027"/>
      <c r="J13" s="1027"/>
      <c r="M13" s="1041" t="s">
        <v>17</v>
      </c>
      <c r="N13" s="1042"/>
      <c r="O13" s="1042"/>
      <c r="P13" s="364"/>
      <c r="Q13" s="370">
        <f t="shared" si="1"/>
        <v>0</v>
      </c>
      <c r="R13" s="371">
        <f t="shared" si="0"/>
        <v>0</v>
      </c>
      <c r="S13" s="232" t="str">
        <f>IF(L19="","",IF($Q$13='3)招へい者4)受入れ体制'!$J$31,"","←「研究者」人数不一致"))</f>
        <v/>
      </c>
      <c r="T13" s="232"/>
    </row>
    <row r="14" spans="1:20" ht="13.5" customHeight="1" thickBot="1" x14ac:dyDescent="0.4">
      <c r="A14" s="1024"/>
      <c r="B14" s="1024"/>
      <c r="C14" s="1026"/>
      <c r="D14" s="1028"/>
      <c r="E14" s="1028"/>
      <c r="F14" s="1028"/>
      <c r="G14" s="1028"/>
      <c r="H14" s="1028"/>
      <c r="I14" s="1028"/>
      <c r="J14" s="1028"/>
      <c r="M14" s="1039" t="s">
        <v>18</v>
      </c>
      <c r="N14" s="1040"/>
      <c r="O14" s="1040"/>
      <c r="P14" s="369"/>
      <c r="Q14" s="372">
        <f t="shared" si="1"/>
        <v>0</v>
      </c>
      <c r="R14" s="373">
        <f t="shared" si="0"/>
        <v>0</v>
      </c>
      <c r="S14" s="232" t="str">
        <f>IF(L19="","",IF($Q$14='3)招へい者4)受入れ体制'!$K$31,"","←「その他」人数不一致"))</f>
        <v/>
      </c>
      <c r="T14" s="232"/>
    </row>
    <row r="15" spans="1:20" ht="15" customHeight="1" thickTop="1" x14ac:dyDescent="0.35">
      <c r="A15" s="133"/>
      <c r="B15" s="133"/>
      <c r="C15" s="133"/>
      <c r="D15" s="133"/>
      <c r="E15" s="133"/>
      <c r="F15" s="133"/>
      <c r="G15" s="133"/>
      <c r="H15" s="133"/>
      <c r="I15" s="133"/>
      <c r="J15" s="133"/>
      <c r="M15" s="1037" t="s">
        <v>601</v>
      </c>
      <c r="N15" s="1038"/>
      <c r="O15" s="1038"/>
      <c r="P15" s="368"/>
      <c r="Q15" s="374">
        <f>SUM(Q8:Q14)</f>
        <v>0</v>
      </c>
      <c r="R15" s="376">
        <f>SUM(R8:R14)</f>
        <v>0</v>
      </c>
      <c r="S15" s="232" t="str">
        <f>IF($R15='3)招へい者4)受入れ体制'!$D$34,"","←「自己資金招へい者」人数不一致")</f>
        <v/>
      </c>
    </row>
    <row r="16" spans="1:20" ht="21" customHeight="1" x14ac:dyDescent="0.35">
      <c r="A16" s="375" t="s">
        <v>605</v>
      </c>
      <c r="B16" s="133"/>
      <c r="C16" s="133"/>
      <c r="D16" s="133"/>
      <c r="E16" s="133"/>
      <c r="F16" s="133"/>
      <c r="G16" s="133"/>
      <c r="H16" s="133"/>
      <c r="I16" s="133"/>
      <c r="J16" s="133"/>
      <c r="K16" s="133"/>
      <c r="L16" s="133"/>
      <c r="M16" s="133"/>
      <c r="N16" s="133"/>
      <c r="O16" s="1043" t="str">
        <f>"(うち引率者"&amp;COUNTIF($O$19:$O$46,"引率者")&amp;"人)"</f>
        <v>(うち引率者0人)</v>
      </c>
      <c r="P16" s="1043"/>
      <c r="Q16" s="1043"/>
    </row>
    <row r="17" spans="1:36" ht="14.25" customHeight="1" x14ac:dyDescent="0.35">
      <c r="A17" s="1004" t="s">
        <v>52</v>
      </c>
      <c r="B17" s="788" t="s">
        <v>57</v>
      </c>
      <c r="C17" s="849"/>
      <c r="D17" s="848" t="s">
        <v>54</v>
      </c>
      <c r="E17" s="1006" t="s">
        <v>191</v>
      </c>
      <c r="F17" s="1006" t="s">
        <v>193</v>
      </c>
      <c r="G17" s="1006" t="s">
        <v>192</v>
      </c>
      <c r="H17" s="1006" t="s">
        <v>194</v>
      </c>
      <c r="I17" s="1006" t="s">
        <v>73</v>
      </c>
      <c r="J17" s="997" t="s">
        <v>55</v>
      </c>
      <c r="K17" s="998"/>
      <c r="L17" s="997" t="s">
        <v>56</v>
      </c>
      <c r="M17" s="1033" t="s">
        <v>103</v>
      </c>
      <c r="N17" s="1034"/>
      <c r="O17" s="1014" t="s">
        <v>102</v>
      </c>
      <c r="P17" s="387"/>
      <c r="Q17" s="1006" t="s">
        <v>101</v>
      </c>
      <c r="R17" s="1006"/>
      <c r="T17" s="63" t="s">
        <v>167</v>
      </c>
      <c r="U17" s="90"/>
      <c r="V17" s="90"/>
      <c r="W17" s="90"/>
      <c r="X17" s="90"/>
      <c r="Y17" s="90"/>
      <c r="Z17" s="91"/>
      <c r="AA17" s="91"/>
      <c r="AB17" s="91"/>
      <c r="AC17" s="91"/>
      <c r="AD17" s="91"/>
      <c r="AE17" s="91"/>
      <c r="AF17" s="91"/>
      <c r="AG17" s="91"/>
      <c r="AH17" s="90"/>
      <c r="AI17" s="90"/>
    </row>
    <row r="18" spans="1:36" ht="24" customHeight="1" thickBot="1" x14ac:dyDescent="0.4">
      <c r="A18" s="1005"/>
      <c r="B18" s="124" t="s">
        <v>152</v>
      </c>
      <c r="C18" s="123" t="s">
        <v>53</v>
      </c>
      <c r="D18" s="848"/>
      <c r="E18" s="848"/>
      <c r="F18" s="1006"/>
      <c r="G18" s="1006"/>
      <c r="H18" s="1006"/>
      <c r="I18" s="1006"/>
      <c r="J18" s="999"/>
      <c r="K18" s="1000"/>
      <c r="L18" s="999"/>
      <c r="M18" s="1035"/>
      <c r="N18" s="1036"/>
      <c r="O18" s="1015"/>
      <c r="P18" s="388"/>
      <c r="Q18" s="1006"/>
      <c r="R18" s="1006"/>
      <c r="T18" s="92" t="s">
        <v>168</v>
      </c>
      <c r="U18" s="92" t="s">
        <v>169</v>
      </c>
      <c r="V18" s="92" t="s">
        <v>258</v>
      </c>
      <c r="W18" s="92" t="s">
        <v>259</v>
      </c>
      <c r="X18" s="92" t="s">
        <v>170</v>
      </c>
      <c r="Y18" s="92" t="s">
        <v>181</v>
      </c>
      <c r="Z18" s="92" t="s">
        <v>171</v>
      </c>
      <c r="AA18" s="93" t="s">
        <v>172</v>
      </c>
      <c r="AB18" s="94" t="s">
        <v>173</v>
      </c>
      <c r="AC18" s="92" t="s">
        <v>174</v>
      </c>
      <c r="AD18" s="95" t="s">
        <v>175</v>
      </c>
      <c r="AE18" s="96" t="s">
        <v>67</v>
      </c>
      <c r="AF18" s="92" t="s">
        <v>176</v>
      </c>
      <c r="AG18" s="93" t="s">
        <v>177</v>
      </c>
      <c r="AH18" s="92" t="s">
        <v>178</v>
      </c>
      <c r="AI18" s="92" t="s">
        <v>179</v>
      </c>
      <c r="AJ18" s="92" t="s">
        <v>180</v>
      </c>
    </row>
    <row r="19" spans="1:36" ht="21" customHeight="1" x14ac:dyDescent="0.35">
      <c r="A19" s="163">
        <v>1</v>
      </c>
      <c r="B19" s="83"/>
      <c r="C19" s="84"/>
      <c r="D19" s="85"/>
      <c r="E19" s="86"/>
      <c r="F19" s="87" t="str">
        <f>IF(A19&gt;'3)招へい者4)受入れ体制'!$L$31,"",'1)受入れ機関概要'!$C$8)</f>
        <v/>
      </c>
      <c r="G19" s="87" t="str">
        <f>IF(A19&gt;'3)招へい者4)受入れ体制'!$L$31,"",'1)受入れ機関概要'!$F$8)</f>
        <v/>
      </c>
      <c r="H19" s="182" t="str">
        <f>IF(G19="(出国日)","日程未設定",IF(G19="","",G19-F19+1))</f>
        <v/>
      </c>
      <c r="I19" s="83"/>
      <c r="J19" s="1007"/>
      <c r="K19" s="1008"/>
      <c r="L19" s="231"/>
      <c r="M19" s="1012" t="str">
        <f t="shared" ref="M19:M46" si="2">IF(OR(E19="",F19="(入国日)"),"",DATEDIF(E19,F19,"Y"))</f>
        <v/>
      </c>
      <c r="N19" s="1013"/>
      <c r="O19" s="85"/>
      <c r="P19" s="389"/>
      <c r="Q19" s="1011"/>
      <c r="R19" s="1011"/>
      <c r="T19" s="135" t="str">
        <f t="shared" ref="T19:T22" si="3">IF(Y19="","",$D$7)</f>
        <v/>
      </c>
      <c r="U19" s="207" t="str">
        <f t="shared" ref="U19:U46" si="4">IF(Y19="","",$R$3)</f>
        <v/>
      </c>
      <c r="V19" s="136" t="str">
        <f>IF(Y19="","",$D$9)</f>
        <v/>
      </c>
      <c r="W19" s="136" t="str">
        <f>IF(Y19="","",$D$11)</f>
        <v/>
      </c>
      <c r="X19" s="136" t="str">
        <f t="shared" ref="X19:X46" si="5">IF(Y19="","",A19)</f>
        <v/>
      </c>
      <c r="Y19" s="136" t="str">
        <f t="shared" ref="Y19:Y46" si="6">IF(B19="","",B19)</f>
        <v/>
      </c>
      <c r="Z19" s="137" t="str">
        <f t="shared" ref="Z19:Z46" si="7">IF(C19="","",C19)</f>
        <v/>
      </c>
      <c r="AA19" s="136" t="str">
        <f t="shared" ref="AA19:AA46" si="8">IF(D19="","",D19)</f>
        <v/>
      </c>
      <c r="AB19" s="138" t="str">
        <f t="shared" ref="AB19:AB46" si="9">IF(E19="","",E19)</f>
        <v/>
      </c>
      <c r="AC19" s="136" t="str">
        <f t="shared" ref="AC19:AC46" si="10">IF(I19="","",I19)</f>
        <v/>
      </c>
      <c r="AD19" s="138" t="str">
        <f t="shared" ref="AD19:AD46" si="11">IF(F19="","",F19)</f>
        <v/>
      </c>
      <c r="AE19" s="138" t="str">
        <f t="shared" ref="AE19:AE46" si="12">IF(G19="","",G19)</f>
        <v/>
      </c>
      <c r="AF19" s="136" t="str">
        <f t="shared" ref="AF19:AF46" si="13">IF(H19="","",H19)</f>
        <v/>
      </c>
      <c r="AG19" s="136" t="str">
        <f t="shared" ref="AG19:AG46" si="14">IF(J19="","",J19)</f>
        <v/>
      </c>
      <c r="AH19" s="136" t="str">
        <f t="shared" ref="AH19:AH46" si="15">IF(L19="","",L19)</f>
        <v/>
      </c>
      <c r="AI19" s="136" t="str">
        <f t="shared" ref="AI19:AI46" si="16">IF(O19="","",O19)</f>
        <v/>
      </c>
      <c r="AJ19" s="139" t="str">
        <f t="shared" ref="AJ19:AJ46" si="17">IF(Q19="","",Q19)</f>
        <v/>
      </c>
    </row>
    <row r="20" spans="1:36" ht="21" customHeight="1" x14ac:dyDescent="0.35">
      <c r="A20" s="163">
        <v>2</v>
      </c>
      <c r="B20" s="83"/>
      <c r="C20" s="84"/>
      <c r="D20" s="85"/>
      <c r="E20" s="86"/>
      <c r="F20" s="87" t="str">
        <f>IF(A20&gt;'3)招へい者4)受入れ体制'!$L$31,"",'1)受入れ機関概要'!$C$8)</f>
        <v/>
      </c>
      <c r="G20" s="87" t="str">
        <f>IF(A20&gt;'3)招へい者4)受入れ体制'!$L$31,"",'1)受入れ機関概要'!$F$8)</f>
        <v/>
      </c>
      <c r="H20" s="182" t="str">
        <f t="shared" ref="H20:H46" si="18">IF(G20="(出国日)","日程未設定",IF(G20="","",G20-F20+1))</f>
        <v/>
      </c>
      <c r="I20" s="83"/>
      <c r="J20" s="1007"/>
      <c r="K20" s="1008"/>
      <c r="L20" s="231"/>
      <c r="M20" s="1012" t="str">
        <f t="shared" si="2"/>
        <v/>
      </c>
      <c r="N20" s="1013"/>
      <c r="O20" s="85"/>
      <c r="P20" s="389"/>
      <c r="Q20" s="1011"/>
      <c r="R20" s="1011"/>
      <c r="T20" s="140" t="str">
        <f t="shared" si="3"/>
        <v/>
      </c>
      <c r="U20" s="141" t="str">
        <f t="shared" si="4"/>
        <v/>
      </c>
      <c r="V20" s="141" t="str">
        <f t="shared" ref="V20:V46" si="19">IF(Y20="","",$D$9)</f>
        <v/>
      </c>
      <c r="W20" s="141" t="str">
        <f t="shared" ref="W20:W46" si="20">IF(Y20="","",$D$11)</f>
        <v/>
      </c>
      <c r="X20" s="141" t="str">
        <f t="shared" si="5"/>
        <v/>
      </c>
      <c r="Y20" s="141" t="str">
        <f t="shared" si="6"/>
        <v/>
      </c>
      <c r="Z20" s="142" t="str">
        <f t="shared" si="7"/>
        <v/>
      </c>
      <c r="AA20" s="141" t="str">
        <f t="shared" si="8"/>
        <v/>
      </c>
      <c r="AB20" s="143" t="str">
        <f t="shared" si="9"/>
        <v/>
      </c>
      <c r="AC20" s="141" t="str">
        <f t="shared" si="10"/>
        <v/>
      </c>
      <c r="AD20" s="143" t="str">
        <f t="shared" si="11"/>
        <v/>
      </c>
      <c r="AE20" s="143" t="str">
        <f t="shared" si="12"/>
        <v/>
      </c>
      <c r="AF20" s="141" t="str">
        <f t="shared" si="13"/>
        <v/>
      </c>
      <c r="AG20" s="141" t="str">
        <f t="shared" si="14"/>
        <v/>
      </c>
      <c r="AH20" s="141" t="str">
        <f t="shared" si="15"/>
        <v/>
      </c>
      <c r="AI20" s="141" t="str">
        <f t="shared" si="16"/>
        <v/>
      </c>
      <c r="AJ20" s="144" t="str">
        <f t="shared" si="17"/>
        <v/>
      </c>
    </row>
    <row r="21" spans="1:36" ht="21" customHeight="1" x14ac:dyDescent="0.35">
      <c r="A21" s="163">
        <v>3</v>
      </c>
      <c r="B21" s="83"/>
      <c r="C21" s="84"/>
      <c r="D21" s="85"/>
      <c r="E21" s="86"/>
      <c r="F21" s="87" t="str">
        <f>IF(A21&gt;'3)招へい者4)受入れ体制'!$L$31,"",'1)受入れ機関概要'!$C$8)</f>
        <v/>
      </c>
      <c r="G21" s="87" t="str">
        <f>IF(A21&gt;'3)招へい者4)受入れ体制'!$L$31,"",'1)受入れ機関概要'!$F$8)</f>
        <v/>
      </c>
      <c r="H21" s="182" t="str">
        <f t="shared" si="18"/>
        <v/>
      </c>
      <c r="I21" s="83"/>
      <c r="J21" s="1007"/>
      <c r="K21" s="1008"/>
      <c r="L21" s="231"/>
      <c r="M21" s="1012" t="str">
        <f t="shared" si="2"/>
        <v/>
      </c>
      <c r="N21" s="1013"/>
      <c r="O21" s="85"/>
      <c r="P21" s="389"/>
      <c r="Q21" s="1011"/>
      <c r="R21" s="1011"/>
      <c r="T21" s="140" t="str">
        <f t="shared" si="3"/>
        <v/>
      </c>
      <c r="U21" s="141" t="str">
        <f t="shared" si="4"/>
        <v/>
      </c>
      <c r="V21" s="141" t="str">
        <f t="shared" si="19"/>
        <v/>
      </c>
      <c r="W21" s="141" t="str">
        <f t="shared" si="20"/>
        <v/>
      </c>
      <c r="X21" s="141" t="str">
        <f t="shared" si="5"/>
        <v/>
      </c>
      <c r="Y21" s="141" t="str">
        <f t="shared" si="6"/>
        <v/>
      </c>
      <c r="Z21" s="142" t="str">
        <f t="shared" si="7"/>
        <v/>
      </c>
      <c r="AA21" s="141" t="str">
        <f t="shared" si="8"/>
        <v/>
      </c>
      <c r="AB21" s="143" t="str">
        <f t="shared" si="9"/>
        <v/>
      </c>
      <c r="AC21" s="141" t="str">
        <f t="shared" si="10"/>
        <v/>
      </c>
      <c r="AD21" s="143" t="str">
        <f t="shared" si="11"/>
        <v/>
      </c>
      <c r="AE21" s="143" t="str">
        <f t="shared" si="12"/>
        <v/>
      </c>
      <c r="AF21" s="141" t="str">
        <f t="shared" si="13"/>
        <v/>
      </c>
      <c r="AG21" s="141" t="str">
        <f t="shared" si="14"/>
        <v/>
      </c>
      <c r="AH21" s="141" t="str">
        <f t="shared" si="15"/>
        <v/>
      </c>
      <c r="AI21" s="141" t="str">
        <f t="shared" si="16"/>
        <v/>
      </c>
      <c r="AJ21" s="144" t="str">
        <f t="shared" si="17"/>
        <v/>
      </c>
    </row>
    <row r="22" spans="1:36" ht="21" customHeight="1" x14ac:dyDescent="0.35">
      <c r="A22" s="163">
        <v>4</v>
      </c>
      <c r="B22" s="83"/>
      <c r="C22" s="84"/>
      <c r="D22" s="85"/>
      <c r="E22" s="86"/>
      <c r="F22" s="87" t="str">
        <f>IF(A22&gt;'3)招へい者4)受入れ体制'!$L$31,"",'1)受入れ機関概要'!$C$8)</f>
        <v/>
      </c>
      <c r="G22" s="87" t="str">
        <f>IF(A22&gt;'3)招へい者4)受入れ体制'!$L$31,"",'1)受入れ機関概要'!$F$8)</f>
        <v/>
      </c>
      <c r="H22" s="182" t="str">
        <f t="shared" si="18"/>
        <v/>
      </c>
      <c r="I22" s="83"/>
      <c r="J22" s="1007"/>
      <c r="K22" s="1008"/>
      <c r="L22" s="231"/>
      <c r="M22" s="1012" t="str">
        <f t="shared" si="2"/>
        <v/>
      </c>
      <c r="N22" s="1013"/>
      <c r="O22" s="85"/>
      <c r="P22" s="389"/>
      <c r="Q22" s="1011"/>
      <c r="R22" s="1011"/>
      <c r="T22" s="140" t="str">
        <f t="shared" si="3"/>
        <v/>
      </c>
      <c r="U22" s="141" t="str">
        <f t="shared" si="4"/>
        <v/>
      </c>
      <c r="V22" s="141" t="str">
        <f t="shared" si="19"/>
        <v/>
      </c>
      <c r="W22" s="141" t="str">
        <f t="shared" si="20"/>
        <v/>
      </c>
      <c r="X22" s="141" t="str">
        <f t="shared" si="5"/>
        <v/>
      </c>
      <c r="Y22" s="141" t="str">
        <f t="shared" si="6"/>
        <v/>
      </c>
      <c r="Z22" s="142" t="str">
        <f t="shared" si="7"/>
        <v/>
      </c>
      <c r="AA22" s="141" t="str">
        <f t="shared" si="8"/>
        <v/>
      </c>
      <c r="AB22" s="143" t="str">
        <f t="shared" si="9"/>
        <v/>
      </c>
      <c r="AC22" s="141" t="str">
        <f t="shared" si="10"/>
        <v/>
      </c>
      <c r="AD22" s="143" t="str">
        <f t="shared" si="11"/>
        <v/>
      </c>
      <c r="AE22" s="143" t="str">
        <f t="shared" si="12"/>
        <v/>
      </c>
      <c r="AF22" s="141" t="str">
        <f t="shared" si="13"/>
        <v/>
      </c>
      <c r="AG22" s="141" t="str">
        <f t="shared" si="14"/>
        <v/>
      </c>
      <c r="AH22" s="141" t="str">
        <f t="shared" si="15"/>
        <v/>
      </c>
      <c r="AI22" s="141" t="str">
        <f t="shared" si="16"/>
        <v/>
      </c>
      <c r="AJ22" s="144" t="str">
        <f t="shared" si="17"/>
        <v/>
      </c>
    </row>
    <row r="23" spans="1:36" ht="21" customHeight="1" x14ac:dyDescent="0.35">
      <c r="A23" s="163">
        <v>5</v>
      </c>
      <c r="B23" s="83"/>
      <c r="C23" s="84"/>
      <c r="D23" s="85"/>
      <c r="E23" s="86"/>
      <c r="F23" s="87" t="str">
        <f>IF(A23&gt;'3)招へい者4)受入れ体制'!$L$31,"",'1)受入れ機関概要'!$C$8)</f>
        <v/>
      </c>
      <c r="G23" s="87" t="str">
        <f>IF(A23&gt;'3)招へい者4)受入れ体制'!$L$31,"",'1)受入れ機関概要'!$F$8)</f>
        <v/>
      </c>
      <c r="H23" s="182" t="str">
        <f t="shared" si="18"/>
        <v/>
      </c>
      <c r="I23" s="83"/>
      <c r="J23" s="1007"/>
      <c r="K23" s="1008"/>
      <c r="L23" s="231"/>
      <c r="M23" s="1012" t="str">
        <f t="shared" si="2"/>
        <v/>
      </c>
      <c r="N23" s="1013"/>
      <c r="O23" s="85"/>
      <c r="P23" s="389"/>
      <c r="Q23" s="1011"/>
      <c r="R23" s="1011"/>
      <c r="T23" s="140" t="str">
        <f t="shared" ref="T23:T46" si="21">IF(Y23="","",$D$7)</f>
        <v/>
      </c>
      <c r="U23" s="141" t="str">
        <f t="shared" si="4"/>
        <v/>
      </c>
      <c r="V23" s="141" t="str">
        <f t="shared" si="19"/>
        <v/>
      </c>
      <c r="W23" s="141" t="str">
        <f t="shared" si="20"/>
        <v/>
      </c>
      <c r="X23" s="141" t="str">
        <f t="shared" si="5"/>
        <v/>
      </c>
      <c r="Y23" s="141" t="str">
        <f t="shared" si="6"/>
        <v/>
      </c>
      <c r="Z23" s="142" t="str">
        <f t="shared" si="7"/>
        <v/>
      </c>
      <c r="AA23" s="141" t="str">
        <f t="shared" si="8"/>
        <v/>
      </c>
      <c r="AB23" s="143" t="str">
        <f t="shared" si="9"/>
        <v/>
      </c>
      <c r="AC23" s="141" t="str">
        <f t="shared" si="10"/>
        <v/>
      </c>
      <c r="AD23" s="143" t="str">
        <f t="shared" si="11"/>
        <v/>
      </c>
      <c r="AE23" s="143" t="str">
        <f t="shared" si="12"/>
        <v/>
      </c>
      <c r="AF23" s="141" t="str">
        <f t="shared" si="13"/>
        <v/>
      </c>
      <c r="AG23" s="141" t="str">
        <f t="shared" si="14"/>
        <v/>
      </c>
      <c r="AH23" s="141" t="str">
        <f t="shared" si="15"/>
        <v/>
      </c>
      <c r="AI23" s="141" t="str">
        <f t="shared" si="16"/>
        <v/>
      </c>
      <c r="AJ23" s="144" t="str">
        <f t="shared" si="17"/>
        <v/>
      </c>
    </row>
    <row r="24" spans="1:36" ht="21" customHeight="1" x14ac:dyDescent="0.35">
      <c r="A24" s="163">
        <v>6</v>
      </c>
      <c r="B24" s="83"/>
      <c r="C24" s="84"/>
      <c r="D24" s="85"/>
      <c r="E24" s="86"/>
      <c r="F24" s="87" t="str">
        <f>IF(A24&gt;'3)招へい者4)受入れ体制'!$L$31,"",'1)受入れ機関概要'!$C$8)</f>
        <v/>
      </c>
      <c r="G24" s="87" t="str">
        <f>IF(A24&gt;'3)招へい者4)受入れ体制'!$L$31,"",'1)受入れ機関概要'!$F$8)</f>
        <v/>
      </c>
      <c r="H24" s="182" t="str">
        <f t="shared" si="18"/>
        <v/>
      </c>
      <c r="I24" s="83"/>
      <c r="J24" s="1007"/>
      <c r="K24" s="1008"/>
      <c r="L24" s="231"/>
      <c r="M24" s="1012" t="str">
        <f t="shared" si="2"/>
        <v/>
      </c>
      <c r="N24" s="1013"/>
      <c r="O24" s="85"/>
      <c r="P24" s="389"/>
      <c r="Q24" s="1011"/>
      <c r="R24" s="1011"/>
      <c r="T24" s="140" t="str">
        <f t="shared" si="21"/>
        <v/>
      </c>
      <c r="U24" s="141" t="str">
        <f t="shared" si="4"/>
        <v/>
      </c>
      <c r="V24" s="141" t="str">
        <f t="shared" si="19"/>
        <v/>
      </c>
      <c r="W24" s="141" t="str">
        <f t="shared" si="20"/>
        <v/>
      </c>
      <c r="X24" s="141" t="str">
        <f t="shared" si="5"/>
        <v/>
      </c>
      <c r="Y24" s="141" t="str">
        <f t="shared" si="6"/>
        <v/>
      </c>
      <c r="Z24" s="142" t="str">
        <f t="shared" si="7"/>
        <v/>
      </c>
      <c r="AA24" s="141" t="str">
        <f t="shared" si="8"/>
        <v/>
      </c>
      <c r="AB24" s="143" t="str">
        <f t="shared" si="9"/>
        <v/>
      </c>
      <c r="AC24" s="141" t="str">
        <f t="shared" si="10"/>
        <v/>
      </c>
      <c r="AD24" s="143" t="str">
        <f t="shared" si="11"/>
        <v/>
      </c>
      <c r="AE24" s="143" t="str">
        <f t="shared" si="12"/>
        <v/>
      </c>
      <c r="AF24" s="141" t="str">
        <f t="shared" si="13"/>
        <v/>
      </c>
      <c r="AG24" s="141" t="str">
        <f t="shared" si="14"/>
        <v/>
      </c>
      <c r="AH24" s="141" t="str">
        <f t="shared" si="15"/>
        <v/>
      </c>
      <c r="AI24" s="141" t="str">
        <f t="shared" si="16"/>
        <v/>
      </c>
      <c r="AJ24" s="144" t="str">
        <f t="shared" si="17"/>
        <v/>
      </c>
    </row>
    <row r="25" spans="1:36" ht="21" customHeight="1" x14ac:dyDescent="0.35">
      <c r="A25" s="163">
        <v>7</v>
      </c>
      <c r="B25" s="83"/>
      <c r="C25" s="84"/>
      <c r="D25" s="85"/>
      <c r="E25" s="86"/>
      <c r="F25" s="87" t="str">
        <f>IF(A25&gt;'3)招へい者4)受入れ体制'!$L$31,"",'1)受入れ機関概要'!$C$8)</f>
        <v/>
      </c>
      <c r="G25" s="87" t="str">
        <f>IF(A25&gt;'3)招へい者4)受入れ体制'!$L$31,"",'1)受入れ機関概要'!$F$8)</f>
        <v/>
      </c>
      <c r="H25" s="182" t="str">
        <f t="shared" si="18"/>
        <v/>
      </c>
      <c r="I25" s="83"/>
      <c r="J25" s="1007"/>
      <c r="K25" s="1008"/>
      <c r="L25" s="231"/>
      <c r="M25" s="1012" t="str">
        <f t="shared" si="2"/>
        <v/>
      </c>
      <c r="N25" s="1013"/>
      <c r="O25" s="85"/>
      <c r="P25" s="389"/>
      <c r="Q25" s="1011"/>
      <c r="R25" s="1011"/>
      <c r="T25" s="140" t="str">
        <f t="shared" si="21"/>
        <v/>
      </c>
      <c r="U25" s="141" t="str">
        <f t="shared" si="4"/>
        <v/>
      </c>
      <c r="V25" s="141" t="str">
        <f t="shared" si="19"/>
        <v/>
      </c>
      <c r="W25" s="141" t="str">
        <f t="shared" si="20"/>
        <v/>
      </c>
      <c r="X25" s="141" t="str">
        <f t="shared" si="5"/>
        <v/>
      </c>
      <c r="Y25" s="141" t="str">
        <f t="shared" si="6"/>
        <v/>
      </c>
      <c r="Z25" s="142" t="str">
        <f t="shared" si="7"/>
        <v/>
      </c>
      <c r="AA25" s="141" t="str">
        <f t="shared" si="8"/>
        <v/>
      </c>
      <c r="AB25" s="143" t="str">
        <f t="shared" si="9"/>
        <v/>
      </c>
      <c r="AC25" s="141" t="str">
        <f t="shared" si="10"/>
        <v/>
      </c>
      <c r="AD25" s="143" t="str">
        <f t="shared" si="11"/>
        <v/>
      </c>
      <c r="AE25" s="143" t="str">
        <f t="shared" si="12"/>
        <v/>
      </c>
      <c r="AF25" s="141" t="str">
        <f t="shared" si="13"/>
        <v/>
      </c>
      <c r="AG25" s="141" t="str">
        <f t="shared" si="14"/>
        <v/>
      </c>
      <c r="AH25" s="141" t="str">
        <f t="shared" si="15"/>
        <v/>
      </c>
      <c r="AI25" s="141" t="str">
        <f t="shared" si="16"/>
        <v/>
      </c>
      <c r="AJ25" s="144" t="str">
        <f t="shared" si="17"/>
        <v/>
      </c>
    </row>
    <row r="26" spans="1:36" ht="21" customHeight="1" x14ac:dyDescent="0.35">
      <c r="A26" s="163">
        <v>8</v>
      </c>
      <c r="B26" s="83"/>
      <c r="C26" s="84"/>
      <c r="D26" s="85"/>
      <c r="E26" s="86"/>
      <c r="F26" s="87" t="str">
        <f>IF(A26&gt;'3)招へい者4)受入れ体制'!$L$31,"",'1)受入れ機関概要'!$C$8)</f>
        <v/>
      </c>
      <c r="G26" s="87" t="str">
        <f>IF(A26&gt;'3)招へい者4)受入れ体制'!$L$31,"",'1)受入れ機関概要'!$F$8)</f>
        <v/>
      </c>
      <c r="H26" s="182" t="str">
        <f t="shared" si="18"/>
        <v/>
      </c>
      <c r="I26" s="83"/>
      <c r="J26" s="1007"/>
      <c r="K26" s="1008"/>
      <c r="L26" s="231"/>
      <c r="M26" s="1012" t="str">
        <f t="shared" si="2"/>
        <v/>
      </c>
      <c r="N26" s="1013"/>
      <c r="O26" s="85"/>
      <c r="P26" s="389"/>
      <c r="Q26" s="1011"/>
      <c r="R26" s="1011"/>
      <c r="T26" s="140" t="str">
        <f t="shared" si="21"/>
        <v/>
      </c>
      <c r="U26" s="141" t="str">
        <f t="shared" si="4"/>
        <v/>
      </c>
      <c r="V26" s="141" t="str">
        <f t="shared" si="19"/>
        <v/>
      </c>
      <c r="W26" s="141" t="str">
        <f t="shared" si="20"/>
        <v/>
      </c>
      <c r="X26" s="141" t="str">
        <f t="shared" si="5"/>
        <v/>
      </c>
      <c r="Y26" s="141" t="str">
        <f t="shared" si="6"/>
        <v/>
      </c>
      <c r="Z26" s="142" t="str">
        <f t="shared" si="7"/>
        <v/>
      </c>
      <c r="AA26" s="141" t="str">
        <f t="shared" si="8"/>
        <v/>
      </c>
      <c r="AB26" s="143" t="str">
        <f t="shared" si="9"/>
        <v/>
      </c>
      <c r="AC26" s="141" t="str">
        <f t="shared" si="10"/>
        <v/>
      </c>
      <c r="AD26" s="143" t="str">
        <f t="shared" si="11"/>
        <v/>
      </c>
      <c r="AE26" s="143" t="str">
        <f t="shared" si="12"/>
        <v/>
      </c>
      <c r="AF26" s="141" t="str">
        <f t="shared" si="13"/>
        <v/>
      </c>
      <c r="AG26" s="141" t="str">
        <f t="shared" si="14"/>
        <v/>
      </c>
      <c r="AH26" s="141" t="str">
        <f t="shared" si="15"/>
        <v/>
      </c>
      <c r="AI26" s="141" t="str">
        <f t="shared" si="16"/>
        <v/>
      </c>
      <c r="AJ26" s="144" t="str">
        <f t="shared" si="17"/>
        <v/>
      </c>
    </row>
    <row r="27" spans="1:36" ht="21" customHeight="1" x14ac:dyDescent="0.35">
      <c r="A27" s="163">
        <v>9</v>
      </c>
      <c r="B27" s="83"/>
      <c r="C27" s="84"/>
      <c r="D27" s="85"/>
      <c r="E27" s="86"/>
      <c r="F27" s="87" t="str">
        <f>IF(A27&gt;'3)招へい者4)受入れ体制'!$L$31,"",'1)受入れ機関概要'!$C$8)</f>
        <v/>
      </c>
      <c r="G27" s="87" t="str">
        <f>IF(A27&gt;'3)招へい者4)受入れ体制'!$L$31,"",'1)受入れ機関概要'!$F$8)</f>
        <v/>
      </c>
      <c r="H27" s="182" t="str">
        <f t="shared" si="18"/>
        <v/>
      </c>
      <c r="I27" s="83"/>
      <c r="J27" s="1007"/>
      <c r="K27" s="1008"/>
      <c r="L27" s="231"/>
      <c r="M27" s="1012" t="str">
        <f t="shared" si="2"/>
        <v/>
      </c>
      <c r="N27" s="1013"/>
      <c r="O27" s="85"/>
      <c r="P27" s="389"/>
      <c r="Q27" s="1011"/>
      <c r="R27" s="1011"/>
      <c r="T27" s="140" t="str">
        <f t="shared" si="21"/>
        <v/>
      </c>
      <c r="U27" s="141" t="str">
        <f t="shared" si="4"/>
        <v/>
      </c>
      <c r="V27" s="141" t="str">
        <f t="shared" si="19"/>
        <v/>
      </c>
      <c r="W27" s="141" t="str">
        <f t="shared" si="20"/>
        <v/>
      </c>
      <c r="X27" s="141" t="str">
        <f t="shared" si="5"/>
        <v/>
      </c>
      <c r="Y27" s="141" t="str">
        <f t="shared" si="6"/>
        <v/>
      </c>
      <c r="Z27" s="142" t="str">
        <f t="shared" si="7"/>
        <v/>
      </c>
      <c r="AA27" s="141" t="str">
        <f t="shared" si="8"/>
        <v/>
      </c>
      <c r="AB27" s="143" t="str">
        <f t="shared" si="9"/>
        <v/>
      </c>
      <c r="AC27" s="141" t="str">
        <f t="shared" si="10"/>
        <v/>
      </c>
      <c r="AD27" s="143" t="str">
        <f t="shared" si="11"/>
        <v/>
      </c>
      <c r="AE27" s="143" t="str">
        <f t="shared" si="12"/>
        <v/>
      </c>
      <c r="AF27" s="141" t="str">
        <f t="shared" si="13"/>
        <v/>
      </c>
      <c r="AG27" s="141" t="str">
        <f t="shared" si="14"/>
        <v/>
      </c>
      <c r="AH27" s="141" t="str">
        <f t="shared" si="15"/>
        <v/>
      </c>
      <c r="AI27" s="141" t="str">
        <f t="shared" si="16"/>
        <v/>
      </c>
      <c r="AJ27" s="144" t="str">
        <f t="shared" si="17"/>
        <v/>
      </c>
    </row>
    <row r="28" spans="1:36" ht="21" customHeight="1" x14ac:dyDescent="0.35">
      <c r="A28" s="163">
        <v>10</v>
      </c>
      <c r="B28" s="83"/>
      <c r="C28" s="84"/>
      <c r="D28" s="85"/>
      <c r="E28" s="86"/>
      <c r="F28" s="87" t="str">
        <f>IF(A28&gt;'3)招へい者4)受入れ体制'!$L$31,"",'1)受入れ機関概要'!$C$8)</f>
        <v/>
      </c>
      <c r="G28" s="87" t="str">
        <f>IF(A28&gt;'3)招へい者4)受入れ体制'!$L$31,"",'1)受入れ機関概要'!$F$8)</f>
        <v/>
      </c>
      <c r="H28" s="182" t="str">
        <f t="shared" si="18"/>
        <v/>
      </c>
      <c r="I28" s="83"/>
      <c r="J28" s="1007"/>
      <c r="K28" s="1008"/>
      <c r="L28" s="231"/>
      <c r="M28" s="1012" t="str">
        <f t="shared" si="2"/>
        <v/>
      </c>
      <c r="N28" s="1013"/>
      <c r="O28" s="85"/>
      <c r="P28" s="389"/>
      <c r="Q28" s="1011"/>
      <c r="R28" s="1011"/>
      <c r="T28" s="140" t="str">
        <f t="shared" si="21"/>
        <v/>
      </c>
      <c r="U28" s="141" t="str">
        <f t="shared" si="4"/>
        <v/>
      </c>
      <c r="V28" s="141" t="str">
        <f t="shared" si="19"/>
        <v/>
      </c>
      <c r="W28" s="141" t="str">
        <f t="shared" si="20"/>
        <v/>
      </c>
      <c r="X28" s="141" t="str">
        <f t="shared" si="5"/>
        <v/>
      </c>
      <c r="Y28" s="141" t="str">
        <f t="shared" si="6"/>
        <v/>
      </c>
      <c r="Z28" s="142" t="str">
        <f t="shared" si="7"/>
        <v/>
      </c>
      <c r="AA28" s="141" t="str">
        <f t="shared" si="8"/>
        <v/>
      </c>
      <c r="AB28" s="143" t="str">
        <f t="shared" si="9"/>
        <v/>
      </c>
      <c r="AC28" s="141" t="str">
        <f t="shared" si="10"/>
        <v/>
      </c>
      <c r="AD28" s="143" t="str">
        <f t="shared" si="11"/>
        <v/>
      </c>
      <c r="AE28" s="143" t="str">
        <f t="shared" si="12"/>
        <v/>
      </c>
      <c r="AF28" s="141" t="str">
        <f t="shared" si="13"/>
        <v/>
      </c>
      <c r="AG28" s="141" t="str">
        <f t="shared" si="14"/>
        <v/>
      </c>
      <c r="AH28" s="141" t="str">
        <f t="shared" si="15"/>
        <v/>
      </c>
      <c r="AI28" s="141" t="str">
        <f t="shared" si="16"/>
        <v/>
      </c>
      <c r="AJ28" s="144" t="str">
        <f t="shared" si="17"/>
        <v/>
      </c>
    </row>
    <row r="29" spans="1:36" ht="21" customHeight="1" x14ac:dyDescent="0.35">
      <c r="A29" s="163">
        <v>11</v>
      </c>
      <c r="B29" s="83"/>
      <c r="C29" s="84"/>
      <c r="D29" s="85"/>
      <c r="E29" s="86"/>
      <c r="F29" s="87" t="str">
        <f>IF(A29&gt;'3)招へい者4)受入れ体制'!$L$31,"",'1)受入れ機関概要'!$C$8)</f>
        <v/>
      </c>
      <c r="G29" s="87" t="str">
        <f>IF(A29&gt;'3)招へい者4)受入れ体制'!$L$31,"",'1)受入れ機関概要'!$F$8)</f>
        <v/>
      </c>
      <c r="H29" s="182" t="str">
        <f t="shared" si="18"/>
        <v/>
      </c>
      <c r="I29" s="83"/>
      <c r="J29" s="1007"/>
      <c r="K29" s="1008"/>
      <c r="L29" s="231"/>
      <c r="M29" s="1012" t="str">
        <f t="shared" si="2"/>
        <v/>
      </c>
      <c r="N29" s="1013"/>
      <c r="O29" s="85"/>
      <c r="P29" s="389"/>
      <c r="Q29" s="1011"/>
      <c r="R29" s="1011"/>
      <c r="T29" s="140" t="str">
        <f t="shared" si="21"/>
        <v/>
      </c>
      <c r="U29" s="141" t="str">
        <f t="shared" si="4"/>
        <v/>
      </c>
      <c r="V29" s="141" t="str">
        <f t="shared" si="19"/>
        <v/>
      </c>
      <c r="W29" s="141" t="str">
        <f t="shared" si="20"/>
        <v/>
      </c>
      <c r="X29" s="141" t="str">
        <f t="shared" si="5"/>
        <v/>
      </c>
      <c r="Y29" s="141" t="str">
        <f t="shared" si="6"/>
        <v/>
      </c>
      <c r="Z29" s="142" t="str">
        <f t="shared" si="7"/>
        <v/>
      </c>
      <c r="AA29" s="141" t="str">
        <f t="shared" si="8"/>
        <v/>
      </c>
      <c r="AB29" s="143" t="str">
        <f t="shared" si="9"/>
        <v/>
      </c>
      <c r="AC29" s="141" t="str">
        <f t="shared" si="10"/>
        <v/>
      </c>
      <c r="AD29" s="143" t="str">
        <f t="shared" si="11"/>
        <v/>
      </c>
      <c r="AE29" s="143" t="str">
        <f t="shared" si="12"/>
        <v/>
      </c>
      <c r="AF29" s="141" t="str">
        <f t="shared" si="13"/>
        <v/>
      </c>
      <c r="AG29" s="141" t="str">
        <f t="shared" si="14"/>
        <v/>
      </c>
      <c r="AH29" s="141" t="str">
        <f t="shared" si="15"/>
        <v/>
      </c>
      <c r="AI29" s="141" t="str">
        <f t="shared" si="16"/>
        <v/>
      </c>
      <c r="AJ29" s="144" t="str">
        <f t="shared" si="17"/>
        <v/>
      </c>
    </row>
    <row r="30" spans="1:36" ht="21" customHeight="1" x14ac:dyDescent="0.35">
      <c r="A30" s="163">
        <v>12</v>
      </c>
      <c r="B30" s="83"/>
      <c r="C30" s="84"/>
      <c r="D30" s="85"/>
      <c r="E30" s="86"/>
      <c r="F30" s="87" t="str">
        <f>IF(A30&gt;'3)招へい者4)受入れ体制'!$L$31,"",'1)受入れ機関概要'!$C$8)</f>
        <v/>
      </c>
      <c r="G30" s="87" t="str">
        <f>IF(A30&gt;'3)招へい者4)受入れ体制'!$L$31,"",'1)受入れ機関概要'!$F$8)</f>
        <v/>
      </c>
      <c r="H30" s="182" t="str">
        <f t="shared" si="18"/>
        <v/>
      </c>
      <c r="I30" s="83"/>
      <c r="J30" s="1007"/>
      <c r="K30" s="1008"/>
      <c r="L30" s="231"/>
      <c r="M30" s="1012" t="str">
        <f t="shared" si="2"/>
        <v/>
      </c>
      <c r="N30" s="1013"/>
      <c r="O30" s="85"/>
      <c r="P30" s="389"/>
      <c r="Q30" s="1011"/>
      <c r="R30" s="1011"/>
      <c r="T30" s="140" t="str">
        <f t="shared" si="21"/>
        <v/>
      </c>
      <c r="U30" s="141" t="str">
        <f t="shared" si="4"/>
        <v/>
      </c>
      <c r="V30" s="141" t="str">
        <f t="shared" si="19"/>
        <v/>
      </c>
      <c r="W30" s="141" t="str">
        <f t="shared" si="20"/>
        <v/>
      </c>
      <c r="X30" s="141" t="str">
        <f t="shared" si="5"/>
        <v/>
      </c>
      <c r="Y30" s="141" t="str">
        <f t="shared" si="6"/>
        <v/>
      </c>
      <c r="Z30" s="142" t="str">
        <f t="shared" si="7"/>
        <v/>
      </c>
      <c r="AA30" s="141" t="str">
        <f t="shared" si="8"/>
        <v/>
      </c>
      <c r="AB30" s="143" t="str">
        <f t="shared" si="9"/>
        <v/>
      </c>
      <c r="AC30" s="141" t="str">
        <f t="shared" si="10"/>
        <v/>
      </c>
      <c r="AD30" s="143" t="str">
        <f t="shared" si="11"/>
        <v/>
      </c>
      <c r="AE30" s="143" t="str">
        <f t="shared" si="12"/>
        <v/>
      </c>
      <c r="AF30" s="141" t="str">
        <f t="shared" si="13"/>
        <v/>
      </c>
      <c r="AG30" s="141" t="str">
        <f t="shared" si="14"/>
        <v/>
      </c>
      <c r="AH30" s="141" t="str">
        <f t="shared" si="15"/>
        <v/>
      </c>
      <c r="AI30" s="141" t="str">
        <f t="shared" si="16"/>
        <v/>
      </c>
      <c r="AJ30" s="144" t="str">
        <f t="shared" si="17"/>
        <v/>
      </c>
    </row>
    <row r="31" spans="1:36" ht="21" customHeight="1" x14ac:dyDescent="0.35">
      <c r="A31" s="163">
        <v>13</v>
      </c>
      <c r="B31" s="83"/>
      <c r="C31" s="84"/>
      <c r="D31" s="85"/>
      <c r="E31" s="86"/>
      <c r="F31" s="87" t="str">
        <f>IF(A31&gt;'3)招へい者4)受入れ体制'!$L$31,"",'1)受入れ機関概要'!$C$8)</f>
        <v/>
      </c>
      <c r="G31" s="87" t="str">
        <f>IF(A31&gt;'3)招へい者4)受入れ体制'!$L$31,"",'1)受入れ機関概要'!$F$8)</f>
        <v/>
      </c>
      <c r="H31" s="182" t="str">
        <f t="shared" si="18"/>
        <v/>
      </c>
      <c r="I31" s="83"/>
      <c r="J31" s="1007"/>
      <c r="K31" s="1008"/>
      <c r="L31" s="231"/>
      <c r="M31" s="1012" t="str">
        <f t="shared" si="2"/>
        <v/>
      </c>
      <c r="N31" s="1013"/>
      <c r="O31" s="85"/>
      <c r="P31" s="389"/>
      <c r="Q31" s="1011"/>
      <c r="R31" s="1011"/>
      <c r="T31" s="140" t="str">
        <f t="shared" si="21"/>
        <v/>
      </c>
      <c r="U31" s="141" t="str">
        <f t="shared" si="4"/>
        <v/>
      </c>
      <c r="V31" s="141" t="str">
        <f t="shared" si="19"/>
        <v/>
      </c>
      <c r="W31" s="141" t="str">
        <f t="shared" si="20"/>
        <v/>
      </c>
      <c r="X31" s="141" t="str">
        <f t="shared" si="5"/>
        <v/>
      </c>
      <c r="Y31" s="141" t="str">
        <f t="shared" si="6"/>
        <v/>
      </c>
      <c r="Z31" s="142" t="str">
        <f t="shared" si="7"/>
        <v/>
      </c>
      <c r="AA31" s="141" t="str">
        <f t="shared" si="8"/>
        <v/>
      </c>
      <c r="AB31" s="143" t="str">
        <f t="shared" si="9"/>
        <v/>
      </c>
      <c r="AC31" s="141" t="str">
        <f t="shared" si="10"/>
        <v/>
      </c>
      <c r="AD31" s="143" t="str">
        <f t="shared" si="11"/>
        <v/>
      </c>
      <c r="AE31" s="143" t="str">
        <f t="shared" si="12"/>
        <v/>
      </c>
      <c r="AF31" s="141" t="str">
        <f t="shared" si="13"/>
        <v/>
      </c>
      <c r="AG31" s="141" t="str">
        <f t="shared" si="14"/>
        <v/>
      </c>
      <c r="AH31" s="141" t="str">
        <f t="shared" si="15"/>
        <v/>
      </c>
      <c r="AI31" s="141" t="str">
        <f t="shared" si="16"/>
        <v/>
      </c>
      <c r="AJ31" s="144" t="str">
        <f t="shared" si="17"/>
        <v/>
      </c>
    </row>
    <row r="32" spans="1:36" ht="21" customHeight="1" x14ac:dyDescent="0.35">
      <c r="A32" s="163">
        <v>14</v>
      </c>
      <c r="B32" s="83"/>
      <c r="C32" s="84"/>
      <c r="D32" s="85"/>
      <c r="E32" s="86"/>
      <c r="F32" s="87" t="str">
        <f>IF(A32&gt;'3)招へい者4)受入れ体制'!$L$31,"",'1)受入れ機関概要'!$C$8)</f>
        <v/>
      </c>
      <c r="G32" s="87" t="str">
        <f>IF(A32&gt;'3)招へい者4)受入れ体制'!$L$31,"",'1)受入れ機関概要'!$F$8)</f>
        <v/>
      </c>
      <c r="H32" s="182" t="str">
        <f t="shared" si="18"/>
        <v/>
      </c>
      <c r="I32" s="83"/>
      <c r="J32" s="1007"/>
      <c r="K32" s="1008"/>
      <c r="L32" s="231"/>
      <c r="M32" s="1012" t="str">
        <f t="shared" si="2"/>
        <v/>
      </c>
      <c r="N32" s="1013"/>
      <c r="O32" s="85"/>
      <c r="P32" s="389"/>
      <c r="Q32" s="1011"/>
      <c r="R32" s="1011"/>
      <c r="T32" s="140" t="str">
        <f t="shared" si="21"/>
        <v/>
      </c>
      <c r="U32" s="141" t="str">
        <f t="shared" si="4"/>
        <v/>
      </c>
      <c r="V32" s="141" t="str">
        <f t="shared" si="19"/>
        <v/>
      </c>
      <c r="W32" s="141" t="str">
        <f t="shared" si="20"/>
        <v/>
      </c>
      <c r="X32" s="141" t="str">
        <f t="shared" si="5"/>
        <v/>
      </c>
      <c r="Y32" s="141" t="str">
        <f t="shared" si="6"/>
        <v/>
      </c>
      <c r="Z32" s="142" t="str">
        <f t="shared" si="7"/>
        <v/>
      </c>
      <c r="AA32" s="141" t="str">
        <f t="shared" si="8"/>
        <v/>
      </c>
      <c r="AB32" s="143" t="str">
        <f t="shared" si="9"/>
        <v/>
      </c>
      <c r="AC32" s="141" t="str">
        <f t="shared" si="10"/>
        <v/>
      </c>
      <c r="AD32" s="143" t="str">
        <f t="shared" si="11"/>
        <v/>
      </c>
      <c r="AE32" s="143" t="str">
        <f t="shared" si="12"/>
        <v/>
      </c>
      <c r="AF32" s="141" t="str">
        <f t="shared" si="13"/>
        <v/>
      </c>
      <c r="AG32" s="141" t="str">
        <f t="shared" si="14"/>
        <v/>
      </c>
      <c r="AH32" s="141" t="str">
        <f t="shared" si="15"/>
        <v/>
      </c>
      <c r="AI32" s="141" t="str">
        <f t="shared" si="16"/>
        <v/>
      </c>
      <c r="AJ32" s="144" t="str">
        <f t="shared" si="17"/>
        <v/>
      </c>
    </row>
    <row r="33" spans="1:36" ht="21" customHeight="1" x14ac:dyDescent="0.35">
      <c r="A33" s="163">
        <v>15</v>
      </c>
      <c r="B33" s="83"/>
      <c r="C33" s="84"/>
      <c r="D33" s="85"/>
      <c r="E33" s="86"/>
      <c r="F33" s="87" t="str">
        <f>IF(A33&gt;'3)招へい者4)受入れ体制'!$L$31,"",'1)受入れ機関概要'!$C$8)</f>
        <v/>
      </c>
      <c r="G33" s="87" t="str">
        <f>IF(A33&gt;'3)招へい者4)受入れ体制'!$L$31,"",'1)受入れ機関概要'!$F$8)</f>
        <v/>
      </c>
      <c r="H33" s="182" t="str">
        <f t="shared" si="18"/>
        <v/>
      </c>
      <c r="I33" s="83"/>
      <c r="J33" s="1007"/>
      <c r="K33" s="1008"/>
      <c r="L33" s="231"/>
      <c r="M33" s="1012" t="str">
        <f t="shared" si="2"/>
        <v/>
      </c>
      <c r="N33" s="1013"/>
      <c r="O33" s="85"/>
      <c r="P33" s="389"/>
      <c r="Q33" s="1011"/>
      <c r="R33" s="1011"/>
      <c r="T33" s="140" t="str">
        <f t="shared" si="21"/>
        <v/>
      </c>
      <c r="U33" s="141" t="str">
        <f t="shared" si="4"/>
        <v/>
      </c>
      <c r="V33" s="141" t="str">
        <f t="shared" si="19"/>
        <v/>
      </c>
      <c r="W33" s="141" t="str">
        <f t="shared" si="20"/>
        <v/>
      </c>
      <c r="X33" s="141" t="str">
        <f t="shared" si="5"/>
        <v/>
      </c>
      <c r="Y33" s="141" t="str">
        <f t="shared" si="6"/>
        <v/>
      </c>
      <c r="Z33" s="142" t="str">
        <f t="shared" si="7"/>
        <v/>
      </c>
      <c r="AA33" s="141" t="str">
        <f t="shared" si="8"/>
        <v/>
      </c>
      <c r="AB33" s="143" t="str">
        <f t="shared" si="9"/>
        <v/>
      </c>
      <c r="AC33" s="141" t="str">
        <f t="shared" si="10"/>
        <v/>
      </c>
      <c r="AD33" s="143" t="str">
        <f t="shared" si="11"/>
        <v/>
      </c>
      <c r="AE33" s="143" t="str">
        <f t="shared" si="12"/>
        <v/>
      </c>
      <c r="AF33" s="141" t="str">
        <f t="shared" si="13"/>
        <v/>
      </c>
      <c r="AG33" s="141" t="str">
        <f t="shared" si="14"/>
        <v/>
      </c>
      <c r="AH33" s="141" t="str">
        <f t="shared" si="15"/>
        <v/>
      </c>
      <c r="AI33" s="141" t="str">
        <f t="shared" si="16"/>
        <v/>
      </c>
      <c r="AJ33" s="144" t="str">
        <f t="shared" si="17"/>
        <v/>
      </c>
    </row>
    <row r="34" spans="1:36" ht="21" customHeight="1" x14ac:dyDescent="0.35">
      <c r="A34" s="163">
        <v>16</v>
      </c>
      <c r="B34" s="83"/>
      <c r="C34" s="84"/>
      <c r="D34" s="85"/>
      <c r="E34" s="86"/>
      <c r="F34" s="87" t="str">
        <f>IF(A34&gt;'3)招へい者4)受入れ体制'!$L$31,"",'1)受入れ機関概要'!$C$8)</f>
        <v/>
      </c>
      <c r="G34" s="87" t="str">
        <f>IF(A34&gt;'3)招へい者4)受入れ体制'!$L$31,"",'1)受入れ機関概要'!$F$8)</f>
        <v/>
      </c>
      <c r="H34" s="182" t="str">
        <f t="shared" si="18"/>
        <v/>
      </c>
      <c r="I34" s="83"/>
      <c r="J34" s="1007"/>
      <c r="K34" s="1008"/>
      <c r="L34" s="231"/>
      <c r="M34" s="1012" t="str">
        <f t="shared" si="2"/>
        <v/>
      </c>
      <c r="N34" s="1013"/>
      <c r="O34" s="85"/>
      <c r="P34" s="389"/>
      <c r="Q34" s="1011"/>
      <c r="R34" s="1011"/>
      <c r="S34" s="61"/>
      <c r="T34" s="140" t="str">
        <f t="shared" si="21"/>
        <v/>
      </c>
      <c r="U34" s="141" t="str">
        <f t="shared" si="4"/>
        <v/>
      </c>
      <c r="V34" s="141" t="str">
        <f t="shared" si="19"/>
        <v/>
      </c>
      <c r="W34" s="141" t="str">
        <f t="shared" si="20"/>
        <v/>
      </c>
      <c r="X34" s="141" t="str">
        <f t="shared" si="5"/>
        <v/>
      </c>
      <c r="Y34" s="141" t="str">
        <f t="shared" si="6"/>
        <v/>
      </c>
      <c r="Z34" s="142" t="str">
        <f t="shared" si="7"/>
        <v/>
      </c>
      <c r="AA34" s="141" t="str">
        <f t="shared" si="8"/>
        <v/>
      </c>
      <c r="AB34" s="143" t="str">
        <f t="shared" si="9"/>
        <v/>
      </c>
      <c r="AC34" s="141" t="str">
        <f t="shared" si="10"/>
        <v/>
      </c>
      <c r="AD34" s="143" t="str">
        <f t="shared" si="11"/>
        <v/>
      </c>
      <c r="AE34" s="143" t="str">
        <f t="shared" si="12"/>
        <v/>
      </c>
      <c r="AF34" s="141" t="str">
        <f t="shared" si="13"/>
        <v/>
      </c>
      <c r="AG34" s="141" t="str">
        <f t="shared" si="14"/>
        <v/>
      </c>
      <c r="AH34" s="141" t="str">
        <f t="shared" si="15"/>
        <v/>
      </c>
      <c r="AI34" s="141" t="str">
        <f t="shared" si="16"/>
        <v/>
      </c>
      <c r="AJ34" s="144" t="str">
        <f t="shared" si="17"/>
        <v/>
      </c>
    </row>
    <row r="35" spans="1:36" ht="21" customHeight="1" x14ac:dyDescent="0.35">
      <c r="A35" s="163">
        <v>17</v>
      </c>
      <c r="B35" s="83"/>
      <c r="C35" s="84"/>
      <c r="D35" s="85"/>
      <c r="E35" s="86"/>
      <c r="F35" s="87" t="str">
        <f>IF(A35&gt;'3)招へい者4)受入れ体制'!$L$31,"",'1)受入れ機関概要'!$C$8)</f>
        <v/>
      </c>
      <c r="G35" s="87" t="str">
        <f>IF(A35&gt;'3)招へい者4)受入れ体制'!$L$31,"",'1)受入れ機関概要'!$F$8)</f>
        <v/>
      </c>
      <c r="H35" s="182" t="str">
        <f t="shared" si="18"/>
        <v/>
      </c>
      <c r="I35" s="83"/>
      <c r="J35" s="1007"/>
      <c r="K35" s="1008"/>
      <c r="L35" s="231"/>
      <c r="M35" s="1012" t="str">
        <f t="shared" si="2"/>
        <v/>
      </c>
      <c r="N35" s="1013"/>
      <c r="O35" s="85"/>
      <c r="P35" s="389"/>
      <c r="Q35" s="1011"/>
      <c r="R35" s="1011"/>
      <c r="T35" s="140" t="str">
        <f t="shared" si="21"/>
        <v/>
      </c>
      <c r="U35" s="141" t="str">
        <f t="shared" si="4"/>
        <v/>
      </c>
      <c r="V35" s="141" t="str">
        <f t="shared" si="19"/>
        <v/>
      </c>
      <c r="W35" s="141" t="str">
        <f t="shared" si="20"/>
        <v/>
      </c>
      <c r="X35" s="141" t="str">
        <f t="shared" si="5"/>
        <v/>
      </c>
      <c r="Y35" s="141" t="str">
        <f t="shared" si="6"/>
        <v/>
      </c>
      <c r="Z35" s="142" t="str">
        <f t="shared" si="7"/>
        <v/>
      </c>
      <c r="AA35" s="141" t="str">
        <f t="shared" si="8"/>
        <v/>
      </c>
      <c r="AB35" s="143" t="str">
        <f t="shared" si="9"/>
        <v/>
      </c>
      <c r="AC35" s="141" t="str">
        <f t="shared" si="10"/>
        <v/>
      </c>
      <c r="AD35" s="143" t="str">
        <f t="shared" si="11"/>
        <v/>
      </c>
      <c r="AE35" s="143" t="str">
        <f t="shared" si="12"/>
        <v/>
      </c>
      <c r="AF35" s="141" t="str">
        <f t="shared" si="13"/>
        <v/>
      </c>
      <c r="AG35" s="141" t="str">
        <f t="shared" si="14"/>
        <v/>
      </c>
      <c r="AH35" s="141" t="str">
        <f t="shared" si="15"/>
        <v/>
      </c>
      <c r="AI35" s="141" t="str">
        <f t="shared" si="16"/>
        <v/>
      </c>
      <c r="AJ35" s="144" t="str">
        <f t="shared" si="17"/>
        <v/>
      </c>
    </row>
    <row r="36" spans="1:36" ht="21" customHeight="1" x14ac:dyDescent="0.35">
      <c r="A36" s="163">
        <v>18</v>
      </c>
      <c r="B36" s="83"/>
      <c r="C36" s="84"/>
      <c r="D36" s="85"/>
      <c r="E36" s="86"/>
      <c r="F36" s="87" t="str">
        <f>IF(A36&gt;'3)招へい者4)受入れ体制'!$L$31,"",'1)受入れ機関概要'!$C$8)</f>
        <v/>
      </c>
      <c r="G36" s="87" t="str">
        <f>IF(A36&gt;'3)招へい者4)受入れ体制'!$L$31,"",'1)受入れ機関概要'!$F$8)</f>
        <v/>
      </c>
      <c r="H36" s="182" t="str">
        <f t="shared" si="18"/>
        <v/>
      </c>
      <c r="I36" s="83"/>
      <c r="J36" s="1007"/>
      <c r="K36" s="1008"/>
      <c r="L36" s="231"/>
      <c r="M36" s="1012" t="str">
        <f t="shared" si="2"/>
        <v/>
      </c>
      <c r="N36" s="1013"/>
      <c r="O36" s="85"/>
      <c r="P36" s="389"/>
      <c r="Q36" s="1011"/>
      <c r="R36" s="1011"/>
      <c r="T36" s="140" t="str">
        <f t="shared" si="21"/>
        <v/>
      </c>
      <c r="U36" s="141" t="str">
        <f t="shared" si="4"/>
        <v/>
      </c>
      <c r="V36" s="141" t="str">
        <f t="shared" si="19"/>
        <v/>
      </c>
      <c r="W36" s="141" t="str">
        <f t="shared" si="20"/>
        <v/>
      </c>
      <c r="X36" s="141" t="str">
        <f t="shared" si="5"/>
        <v/>
      </c>
      <c r="Y36" s="141" t="str">
        <f t="shared" si="6"/>
        <v/>
      </c>
      <c r="Z36" s="142" t="str">
        <f t="shared" si="7"/>
        <v/>
      </c>
      <c r="AA36" s="141" t="str">
        <f t="shared" si="8"/>
        <v/>
      </c>
      <c r="AB36" s="143" t="str">
        <f t="shared" si="9"/>
        <v/>
      </c>
      <c r="AC36" s="141" t="str">
        <f t="shared" si="10"/>
        <v/>
      </c>
      <c r="AD36" s="143" t="str">
        <f t="shared" si="11"/>
        <v/>
      </c>
      <c r="AE36" s="143" t="str">
        <f t="shared" si="12"/>
        <v/>
      </c>
      <c r="AF36" s="141" t="str">
        <f t="shared" si="13"/>
        <v/>
      </c>
      <c r="AG36" s="141" t="str">
        <f t="shared" si="14"/>
        <v/>
      </c>
      <c r="AH36" s="141" t="str">
        <f t="shared" si="15"/>
        <v/>
      </c>
      <c r="AI36" s="141" t="str">
        <f t="shared" si="16"/>
        <v/>
      </c>
      <c r="AJ36" s="144" t="str">
        <f t="shared" si="17"/>
        <v/>
      </c>
    </row>
    <row r="37" spans="1:36" ht="21" customHeight="1" x14ac:dyDescent="0.35">
      <c r="A37" s="163">
        <v>19</v>
      </c>
      <c r="B37" s="83"/>
      <c r="C37" s="84"/>
      <c r="D37" s="85"/>
      <c r="E37" s="86"/>
      <c r="F37" s="87" t="str">
        <f>IF(A37&gt;'3)招へい者4)受入れ体制'!$L$31,"",'1)受入れ機関概要'!$C$8)</f>
        <v/>
      </c>
      <c r="G37" s="87" t="str">
        <f>IF(A37&gt;'3)招へい者4)受入れ体制'!$L$31,"",'1)受入れ機関概要'!$F$8)</f>
        <v/>
      </c>
      <c r="H37" s="182" t="str">
        <f t="shared" si="18"/>
        <v/>
      </c>
      <c r="I37" s="83"/>
      <c r="J37" s="1007"/>
      <c r="K37" s="1008"/>
      <c r="L37" s="231"/>
      <c r="M37" s="1012" t="str">
        <f t="shared" si="2"/>
        <v/>
      </c>
      <c r="N37" s="1013"/>
      <c r="O37" s="85"/>
      <c r="P37" s="389"/>
      <c r="Q37" s="1011"/>
      <c r="R37" s="1011"/>
      <c r="T37" s="140" t="str">
        <f t="shared" si="21"/>
        <v/>
      </c>
      <c r="U37" s="141" t="str">
        <f t="shared" si="4"/>
        <v/>
      </c>
      <c r="V37" s="141" t="str">
        <f t="shared" si="19"/>
        <v/>
      </c>
      <c r="W37" s="141" t="str">
        <f t="shared" si="20"/>
        <v/>
      </c>
      <c r="X37" s="141" t="str">
        <f t="shared" si="5"/>
        <v/>
      </c>
      <c r="Y37" s="141" t="str">
        <f t="shared" si="6"/>
        <v/>
      </c>
      <c r="Z37" s="142" t="str">
        <f t="shared" si="7"/>
        <v/>
      </c>
      <c r="AA37" s="141" t="str">
        <f t="shared" si="8"/>
        <v/>
      </c>
      <c r="AB37" s="143" t="str">
        <f t="shared" si="9"/>
        <v/>
      </c>
      <c r="AC37" s="141" t="str">
        <f t="shared" si="10"/>
        <v/>
      </c>
      <c r="AD37" s="143" t="str">
        <f t="shared" si="11"/>
        <v/>
      </c>
      <c r="AE37" s="143" t="str">
        <f t="shared" si="12"/>
        <v/>
      </c>
      <c r="AF37" s="141" t="str">
        <f t="shared" si="13"/>
        <v/>
      </c>
      <c r="AG37" s="141" t="str">
        <f t="shared" si="14"/>
        <v/>
      </c>
      <c r="AH37" s="141" t="str">
        <f t="shared" si="15"/>
        <v/>
      </c>
      <c r="AI37" s="141" t="str">
        <f t="shared" si="16"/>
        <v/>
      </c>
      <c r="AJ37" s="144" t="str">
        <f t="shared" si="17"/>
        <v/>
      </c>
    </row>
    <row r="38" spans="1:36" ht="21" customHeight="1" x14ac:dyDescent="0.35">
      <c r="A38" s="163">
        <v>20</v>
      </c>
      <c r="B38" s="83"/>
      <c r="C38" s="84"/>
      <c r="D38" s="85"/>
      <c r="E38" s="86"/>
      <c r="F38" s="87" t="str">
        <f>IF(A38&gt;'3)招へい者4)受入れ体制'!$L$31,"",'1)受入れ機関概要'!$C$8)</f>
        <v/>
      </c>
      <c r="G38" s="87" t="str">
        <f>IF(A38&gt;'3)招へい者4)受入れ体制'!$L$31,"",'1)受入れ機関概要'!$F$8)</f>
        <v/>
      </c>
      <c r="H38" s="182" t="str">
        <f t="shared" si="18"/>
        <v/>
      </c>
      <c r="I38" s="83"/>
      <c r="J38" s="1007"/>
      <c r="K38" s="1008"/>
      <c r="L38" s="231"/>
      <c r="M38" s="1012" t="str">
        <f t="shared" si="2"/>
        <v/>
      </c>
      <c r="N38" s="1013"/>
      <c r="O38" s="85"/>
      <c r="P38" s="389"/>
      <c r="Q38" s="1011"/>
      <c r="R38" s="1011"/>
      <c r="T38" s="140" t="str">
        <f t="shared" si="21"/>
        <v/>
      </c>
      <c r="U38" s="141" t="str">
        <f t="shared" si="4"/>
        <v/>
      </c>
      <c r="V38" s="141" t="str">
        <f t="shared" si="19"/>
        <v/>
      </c>
      <c r="W38" s="141" t="str">
        <f t="shared" si="20"/>
        <v/>
      </c>
      <c r="X38" s="141" t="str">
        <f t="shared" si="5"/>
        <v/>
      </c>
      <c r="Y38" s="141" t="str">
        <f t="shared" si="6"/>
        <v/>
      </c>
      <c r="Z38" s="142" t="str">
        <f t="shared" si="7"/>
        <v/>
      </c>
      <c r="AA38" s="141" t="str">
        <f t="shared" si="8"/>
        <v/>
      </c>
      <c r="AB38" s="143" t="str">
        <f t="shared" si="9"/>
        <v/>
      </c>
      <c r="AC38" s="141" t="str">
        <f t="shared" si="10"/>
        <v/>
      </c>
      <c r="AD38" s="143" t="str">
        <f t="shared" si="11"/>
        <v/>
      </c>
      <c r="AE38" s="143" t="str">
        <f t="shared" si="12"/>
        <v/>
      </c>
      <c r="AF38" s="141" t="str">
        <f t="shared" si="13"/>
        <v/>
      </c>
      <c r="AG38" s="141" t="str">
        <f t="shared" si="14"/>
        <v/>
      </c>
      <c r="AH38" s="141" t="str">
        <f t="shared" si="15"/>
        <v/>
      </c>
      <c r="AI38" s="141" t="str">
        <f t="shared" si="16"/>
        <v/>
      </c>
      <c r="AJ38" s="144" t="str">
        <f t="shared" si="17"/>
        <v/>
      </c>
    </row>
    <row r="39" spans="1:36" ht="21" customHeight="1" x14ac:dyDescent="0.35">
      <c r="A39" s="163">
        <v>21</v>
      </c>
      <c r="B39" s="83"/>
      <c r="C39" s="84"/>
      <c r="D39" s="85"/>
      <c r="E39" s="86"/>
      <c r="F39" s="87" t="str">
        <f>IF(A39&gt;'3)招へい者4)受入れ体制'!$L$31,"",'1)受入れ機関概要'!$C$8)</f>
        <v/>
      </c>
      <c r="G39" s="87" t="str">
        <f>IF(A39&gt;'3)招へい者4)受入れ体制'!$L$31,"",'1)受入れ機関概要'!$F$8)</f>
        <v/>
      </c>
      <c r="H39" s="182" t="str">
        <f t="shared" si="18"/>
        <v/>
      </c>
      <c r="I39" s="83"/>
      <c r="J39" s="1007"/>
      <c r="K39" s="1008"/>
      <c r="L39" s="231"/>
      <c r="M39" s="1012" t="str">
        <f t="shared" si="2"/>
        <v/>
      </c>
      <c r="N39" s="1013"/>
      <c r="O39" s="85"/>
      <c r="P39" s="389"/>
      <c r="Q39" s="1011"/>
      <c r="R39" s="1011"/>
      <c r="T39" s="140" t="str">
        <f t="shared" si="21"/>
        <v/>
      </c>
      <c r="U39" s="141" t="str">
        <f t="shared" si="4"/>
        <v/>
      </c>
      <c r="V39" s="141" t="str">
        <f t="shared" si="19"/>
        <v/>
      </c>
      <c r="W39" s="141" t="str">
        <f t="shared" si="20"/>
        <v/>
      </c>
      <c r="X39" s="141" t="str">
        <f t="shared" si="5"/>
        <v/>
      </c>
      <c r="Y39" s="141" t="str">
        <f t="shared" si="6"/>
        <v/>
      </c>
      <c r="Z39" s="142" t="str">
        <f t="shared" si="7"/>
        <v/>
      </c>
      <c r="AA39" s="141" t="str">
        <f t="shared" si="8"/>
        <v/>
      </c>
      <c r="AB39" s="143" t="str">
        <f t="shared" si="9"/>
        <v/>
      </c>
      <c r="AC39" s="141" t="str">
        <f t="shared" si="10"/>
        <v/>
      </c>
      <c r="AD39" s="143" t="str">
        <f t="shared" si="11"/>
        <v/>
      </c>
      <c r="AE39" s="143" t="str">
        <f t="shared" si="12"/>
        <v/>
      </c>
      <c r="AF39" s="141" t="str">
        <f t="shared" si="13"/>
        <v/>
      </c>
      <c r="AG39" s="141" t="str">
        <f t="shared" si="14"/>
        <v/>
      </c>
      <c r="AH39" s="141" t="str">
        <f t="shared" si="15"/>
        <v/>
      </c>
      <c r="AI39" s="141" t="str">
        <f t="shared" si="16"/>
        <v/>
      </c>
      <c r="AJ39" s="144" t="str">
        <f t="shared" si="17"/>
        <v/>
      </c>
    </row>
    <row r="40" spans="1:36" ht="21" customHeight="1" x14ac:dyDescent="0.35">
      <c r="A40" s="163">
        <v>22</v>
      </c>
      <c r="B40" s="83"/>
      <c r="C40" s="84"/>
      <c r="D40" s="85"/>
      <c r="E40" s="86"/>
      <c r="F40" s="87" t="str">
        <f>IF(A40&gt;'3)招へい者4)受入れ体制'!$L$31,"",'1)受入れ機関概要'!$C$8)</f>
        <v/>
      </c>
      <c r="G40" s="87" t="str">
        <f>IF(A40&gt;'3)招へい者4)受入れ体制'!$L$31,"",'1)受入れ機関概要'!$F$8)</f>
        <v/>
      </c>
      <c r="H40" s="182" t="str">
        <f t="shared" si="18"/>
        <v/>
      </c>
      <c r="I40" s="83"/>
      <c r="J40" s="1007"/>
      <c r="K40" s="1008"/>
      <c r="L40" s="231"/>
      <c r="M40" s="1012" t="str">
        <f t="shared" si="2"/>
        <v/>
      </c>
      <c r="N40" s="1013"/>
      <c r="O40" s="85"/>
      <c r="P40" s="389"/>
      <c r="Q40" s="1011"/>
      <c r="R40" s="1011"/>
      <c r="T40" s="140" t="str">
        <f t="shared" si="21"/>
        <v/>
      </c>
      <c r="U40" s="141" t="str">
        <f t="shared" si="4"/>
        <v/>
      </c>
      <c r="V40" s="141" t="str">
        <f t="shared" si="19"/>
        <v/>
      </c>
      <c r="W40" s="141" t="str">
        <f t="shared" si="20"/>
        <v/>
      </c>
      <c r="X40" s="141" t="str">
        <f t="shared" si="5"/>
        <v/>
      </c>
      <c r="Y40" s="141" t="str">
        <f t="shared" si="6"/>
        <v/>
      </c>
      <c r="Z40" s="142" t="str">
        <f t="shared" si="7"/>
        <v/>
      </c>
      <c r="AA40" s="141" t="str">
        <f t="shared" si="8"/>
        <v/>
      </c>
      <c r="AB40" s="143" t="str">
        <f t="shared" si="9"/>
        <v/>
      </c>
      <c r="AC40" s="141" t="str">
        <f t="shared" si="10"/>
        <v/>
      </c>
      <c r="AD40" s="143" t="str">
        <f t="shared" si="11"/>
        <v/>
      </c>
      <c r="AE40" s="143" t="str">
        <f t="shared" si="12"/>
        <v/>
      </c>
      <c r="AF40" s="141" t="str">
        <f t="shared" si="13"/>
        <v/>
      </c>
      <c r="AG40" s="141" t="str">
        <f t="shared" si="14"/>
        <v/>
      </c>
      <c r="AH40" s="141" t="str">
        <f t="shared" si="15"/>
        <v/>
      </c>
      <c r="AI40" s="141" t="str">
        <f t="shared" si="16"/>
        <v/>
      </c>
      <c r="AJ40" s="144" t="str">
        <f t="shared" si="17"/>
        <v/>
      </c>
    </row>
    <row r="41" spans="1:36" ht="21" customHeight="1" x14ac:dyDescent="0.35">
      <c r="A41" s="163">
        <v>23</v>
      </c>
      <c r="B41" s="83"/>
      <c r="C41" s="84"/>
      <c r="D41" s="85"/>
      <c r="E41" s="86"/>
      <c r="F41" s="87" t="str">
        <f>IF(A41&gt;'3)招へい者4)受入れ体制'!$L$31,"",'1)受入れ機関概要'!$C$8)</f>
        <v/>
      </c>
      <c r="G41" s="87" t="str">
        <f>IF(A41&gt;'3)招へい者4)受入れ体制'!$L$31,"",'1)受入れ機関概要'!$F$8)</f>
        <v/>
      </c>
      <c r="H41" s="182" t="str">
        <f t="shared" si="18"/>
        <v/>
      </c>
      <c r="I41" s="83"/>
      <c r="J41" s="1007"/>
      <c r="K41" s="1008"/>
      <c r="L41" s="231"/>
      <c r="M41" s="1012" t="str">
        <f t="shared" si="2"/>
        <v/>
      </c>
      <c r="N41" s="1013"/>
      <c r="O41" s="85"/>
      <c r="P41" s="389"/>
      <c r="Q41" s="1011"/>
      <c r="R41" s="1011"/>
      <c r="T41" s="140" t="str">
        <f t="shared" si="21"/>
        <v/>
      </c>
      <c r="U41" s="141" t="str">
        <f t="shared" si="4"/>
        <v/>
      </c>
      <c r="V41" s="141" t="str">
        <f t="shared" si="19"/>
        <v/>
      </c>
      <c r="W41" s="141" t="str">
        <f t="shared" si="20"/>
        <v/>
      </c>
      <c r="X41" s="141" t="str">
        <f t="shared" si="5"/>
        <v/>
      </c>
      <c r="Y41" s="141" t="str">
        <f t="shared" si="6"/>
        <v/>
      </c>
      <c r="Z41" s="142" t="str">
        <f t="shared" si="7"/>
        <v/>
      </c>
      <c r="AA41" s="141" t="str">
        <f t="shared" si="8"/>
        <v/>
      </c>
      <c r="AB41" s="143" t="str">
        <f t="shared" si="9"/>
        <v/>
      </c>
      <c r="AC41" s="141" t="str">
        <f t="shared" si="10"/>
        <v/>
      </c>
      <c r="AD41" s="143" t="str">
        <f t="shared" si="11"/>
        <v/>
      </c>
      <c r="AE41" s="143" t="str">
        <f t="shared" si="12"/>
        <v/>
      </c>
      <c r="AF41" s="141" t="str">
        <f t="shared" si="13"/>
        <v/>
      </c>
      <c r="AG41" s="141" t="str">
        <f t="shared" si="14"/>
        <v/>
      </c>
      <c r="AH41" s="141" t="str">
        <f t="shared" si="15"/>
        <v/>
      </c>
      <c r="AI41" s="141" t="str">
        <f t="shared" si="16"/>
        <v/>
      </c>
      <c r="AJ41" s="144" t="str">
        <f t="shared" si="17"/>
        <v/>
      </c>
    </row>
    <row r="42" spans="1:36" ht="21" customHeight="1" x14ac:dyDescent="0.35">
      <c r="A42" s="163">
        <v>24</v>
      </c>
      <c r="B42" s="83"/>
      <c r="C42" s="84"/>
      <c r="D42" s="85"/>
      <c r="E42" s="86"/>
      <c r="F42" s="87" t="str">
        <f>IF(A42&gt;'3)招へい者4)受入れ体制'!$L$31,"",'1)受入れ機関概要'!$C$8)</f>
        <v/>
      </c>
      <c r="G42" s="87" t="str">
        <f>IF(A42&gt;'3)招へい者4)受入れ体制'!$L$31,"",'1)受入れ機関概要'!$F$8)</f>
        <v/>
      </c>
      <c r="H42" s="182" t="str">
        <f t="shared" si="18"/>
        <v/>
      </c>
      <c r="I42" s="83"/>
      <c r="J42" s="1007"/>
      <c r="K42" s="1008"/>
      <c r="L42" s="231"/>
      <c r="M42" s="1012" t="str">
        <f t="shared" si="2"/>
        <v/>
      </c>
      <c r="N42" s="1013"/>
      <c r="O42" s="85"/>
      <c r="P42" s="389"/>
      <c r="Q42" s="1011"/>
      <c r="R42" s="1011"/>
      <c r="T42" s="140" t="str">
        <f t="shared" si="21"/>
        <v/>
      </c>
      <c r="U42" s="141" t="str">
        <f t="shared" si="4"/>
        <v/>
      </c>
      <c r="V42" s="141" t="str">
        <f t="shared" si="19"/>
        <v/>
      </c>
      <c r="W42" s="141" t="str">
        <f t="shared" si="20"/>
        <v/>
      </c>
      <c r="X42" s="141" t="str">
        <f t="shared" si="5"/>
        <v/>
      </c>
      <c r="Y42" s="141" t="str">
        <f t="shared" si="6"/>
        <v/>
      </c>
      <c r="Z42" s="142" t="str">
        <f t="shared" si="7"/>
        <v/>
      </c>
      <c r="AA42" s="141" t="str">
        <f t="shared" si="8"/>
        <v/>
      </c>
      <c r="AB42" s="143" t="str">
        <f t="shared" si="9"/>
        <v/>
      </c>
      <c r="AC42" s="141" t="str">
        <f t="shared" si="10"/>
        <v/>
      </c>
      <c r="AD42" s="143" t="str">
        <f t="shared" si="11"/>
        <v/>
      </c>
      <c r="AE42" s="143" t="str">
        <f t="shared" si="12"/>
        <v/>
      </c>
      <c r="AF42" s="141" t="str">
        <f t="shared" si="13"/>
        <v/>
      </c>
      <c r="AG42" s="141" t="str">
        <f t="shared" si="14"/>
        <v/>
      </c>
      <c r="AH42" s="141" t="str">
        <f t="shared" si="15"/>
        <v/>
      </c>
      <c r="AI42" s="141" t="str">
        <f t="shared" si="16"/>
        <v/>
      </c>
      <c r="AJ42" s="144" t="str">
        <f t="shared" si="17"/>
        <v/>
      </c>
    </row>
    <row r="43" spans="1:36" ht="21" customHeight="1" x14ac:dyDescent="0.35">
      <c r="A43" s="163">
        <v>25</v>
      </c>
      <c r="B43" s="83"/>
      <c r="C43" s="84"/>
      <c r="D43" s="85"/>
      <c r="E43" s="86"/>
      <c r="F43" s="87" t="str">
        <f>IF(A43&gt;'3)招へい者4)受入れ体制'!$L$31,"",'1)受入れ機関概要'!$C$8)</f>
        <v/>
      </c>
      <c r="G43" s="87" t="str">
        <f>IF(A43&gt;'3)招へい者4)受入れ体制'!$L$31,"",'1)受入れ機関概要'!$F$8)</f>
        <v/>
      </c>
      <c r="H43" s="182" t="str">
        <f t="shared" si="18"/>
        <v/>
      </c>
      <c r="I43" s="83"/>
      <c r="J43" s="1007"/>
      <c r="K43" s="1008"/>
      <c r="L43" s="231"/>
      <c r="M43" s="1012" t="str">
        <f t="shared" si="2"/>
        <v/>
      </c>
      <c r="N43" s="1013"/>
      <c r="O43" s="85"/>
      <c r="P43" s="389"/>
      <c r="Q43" s="1011"/>
      <c r="R43" s="1011"/>
      <c r="T43" s="140" t="str">
        <f t="shared" si="21"/>
        <v/>
      </c>
      <c r="U43" s="141" t="str">
        <f t="shared" si="4"/>
        <v/>
      </c>
      <c r="V43" s="141" t="str">
        <f t="shared" si="19"/>
        <v/>
      </c>
      <c r="W43" s="141" t="str">
        <f t="shared" si="20"/>
        <v/>
      </c>
      <c r="X43" s="141" t="str">
        <f t="shared" si="5"/>
        <v/>
      </c>
      <c r="Y43" s="141" t="str">
        <f t="shared" si="6"/>
        <v/>
      </c>
      <c r="Z43" s="142" t="str">
        <f t="shared" si="7"/>
        <v/>
      </c>
      <c r="AA43" s="141" t="str">
        <f t="shared" si="8"/>
        <v/>
      </c>
      <c r="AB43" s="143" t="str">
        <f t="shared" si="9"/>
        <v/>
      </c>
      <c r="AC43" s="141" t="str">
        <f t="shared" si="10"/>
        <v/>
      </c>
      <c r="AD43" s="143" t="str">
        <f t="shared" si="11"/>
        <v/>
      </c>
      <c r="AE43" s="143" t="str">
        <f t="shared" si="12"/>
        <v/>
      </c>
      <c r="AF43" s="141" t="str">
        <f t="shared" si="13"/>
        <v/>
      </c>
      <c r="AG43" s="141" t="str">
        <f t="shared" si="14"/>
        <v/>
      </c>
      <c r="AH43" s="141" t="str">
        <f t="shared" si="15"/>
        <v/>
      </c>
      <c r="AI43" s="141" t="str">
        <f t="shared" si="16"/>
        <v/>
      </c>
      <c r="AJ43" s="144" t="str">
        <f t="shared" si="17"/>
        <v/>
      </c>
    </row>
    <row r="44" spans="1:36" ht="21" customHeight="1" x14ac:dyDescent="0.35">
      <c r="A44" s="163">
        <v>26</v>
      </c>
      <c r="B44" s="83"/>
      <c r="C44" s="84"/>
      <c r="D44" s="85"/>
      <c r="E44" s="86"/>
      <c r="F44" s="87" t="str">
        <f>IF(A44&gt;'3)招へい者4)受入れ体制'!$L$31,"",'1)受入れ機関概要'!$C$8)</f>
        <v/>
      </c>
      <c r="G44" s="87" t="str">
        <f>IF(A44&gt;'3)招へい者4)受入れ体制'!$L$31,"",'1)受入れ機関概要'!$F$8)</f>
        <v/>
      </c>
      <c r="H44" s="182" t="str">
        <f t="shared" si="18"/>
        <v/>
      </c>
      <c r="I44" s="83"/>
      <c r="J44" s="1007"/>
      <c r="K44" s="1008"/>
      <c r="L44" s="231"/>
      <c r="M44" s="1012" t="str">
        <f t="shared" si="2"/>
        <v/>
      </c>
      <c r="N44" s="1013"/>
      <c r="O44" s="85"/>
      <c r="P44" s="389"/>
      <c r="Q44" s="1011"/>
      <c r="R44" s="1011"/>
      <c r="T44" s="140" t="str">
        <f t="shared" si="21"/>
        <v/>
      </c>
      <c r="U44" s="141" t="str">
        <f t="shared" si="4"/>
        <v/>
      </c>
      <c r="V44" s="141" t="str">
        <f t="shared" si="19"/>
        <v/>
      </c>
      <c r="W44" s="141" t="str">
        <f t="shared" si="20"/>
        <v/>
      </c>
      <c r="X44" s="141" t="str">
        <f t="shared" si="5"/>
        <v/>
      </c>
      <c r="Y44" s="141" t="str">
        <f t="shared" si="6"/>
        <v/>
      </c>
      <c r="Z44" s="142" t="str">
        <f t="shared" si="7"/>
        <v/>
      </c>
      <c r="AA44" s="141" t="str">
        <f t="shared" si="8"/>
        <v/>
      </c>
      <c r="AB44" s="143" t="str">
        <f t="shared" si="9"/>
        <v/>
      </c>
      <c r="AC44" s="141" t="str">
        <f t="shared" si="10"/>
        <v/>
      </c>
      <c r="AD44" s="143" t="str">
        <f t="shared" si="11"/>
        <v/>
      </c>
      <c r="AE44" s="143" t="str">
        <f t="shared" si="12"/>
        <v/>
      </c>
      <c r="AF44" s="141" t="str">
        <f t="shared" si="13"/>
        <v/>
      </c>
      <c r="AG44" s="141" t="str">
        <f t="shared" si="14"/>
        <v/>
      </c>
      <c r="AH44" s="141" t="str">
        <f t="shared" si="15"/>
        <v/>
      </c>
      <c r="AI44" s="141" t="str">
        <f t="shared" si="16"/>
        <v/>
      </c>
      <c r="AJ44" s="144" t="str">
        <f t="shared" si="17"/>
        <v/>
      </c>
    </row>
    <row r="45" spans="1:36" ht="21" customHeight="1" x14ac:dyDescent="0.35">
      <c r="A45" s="163">
        <v>27</v>
      </c>
      <c r="B45" s="83"/>
      <c r="C45" s="84"/>
      <c r="D45" s="85"/>
      <c r="E45" s="86"/>
      <c r="F45" s="87" t="str">
        <f>IF(A45&gt;'3)招へい者4)受入れ体制'!$L$31,"",'1)受入れ機関概要'!$C$8)</f>
        <v/>
      </c>
      <c r="G45" s="87" t="str">
        <f>IF(A45&gt;'3)招へい者4)受入れ体制'!$L$31,"",'1)受入れ機関概要'!$F$8)</f>
        <v/>
      </c>
      <c r="H45" s="182" t="str">
        <f t="shared" si="18"/>
        <v/>
      </c>
      <c r="I45" s="83"/>
      <c r="J45" s="1007"/>
      <c r="K45" s="1008"/>
      <c r="L45" s="231"/>
      <c r="M45" s="1012" t="str">
        <f t="shared" si="2"/>
        <v/>
      </c>
      <c r="N45" s="1013"/>
      <c r="O45" s="85"/>
      <c r="P45" s="389"/>
      <c r="Q45" s="1011"/>
      <c r="R45" s="1011"/>
      <c r="T45" s="140" t="str">
        <f t="shared" si="21"/>
        <v/>
      </c>
      <c r="U45" s="141" t="str">
        <f t="shared" si="4"/>
        <v/>
      </c>
      <c r="V45" s="141" t="str">
        <f t="shared" si="19"/>
        <v/>
      </c>
      <c r="W45" s="141" t="str">
        <f t="shared" si="20"/>
        <v/>
      </c>
      <c r="X45" s="141" t="str">
        <f t="shared" si="5"/>
        <v/>
      </c>
      <c r="Y45" s="141" t="str">
        <f t="shared" si="6"/>
        <v/>
      </c>
      <c r="Z45" s="142" t="str">
        <f t="shared" si="7"/>
        <v/>
      </c>
      <c r="AA45" s="141" t="str">
        <f t="shared" si="8"/>
        <v/>
      </c>
      <c r="AB45" s="143" t="str">
        <f t="shared" si="9"/>
        <v/>
      </c>
      <c r="AC45" s="141" t="str">
        <f t="shared" si="10"/>
        <v/>
      </c>
      <c r="AD45" s="143" t="str">
        <f t="shared" si="11"/>
        <v/>
      </c>
      <c r="AE45" s="143" t="str">
        <f t="shared" si="12"/>
        <v/>
      </c>
      <c r="AF45" s="141" t="str">
        <f t="shared" si="13"/>
        <v/>
      </c>
      <c r="AG45" s="141" t="str">
        <f t="shared" si="14"/>
        <v/>
      </c>
      <c r="AH45" s="141" t="str">
        <f t="shared" si="15"/>
        <v/>
      </c>
      <c r="AI45" s="141" t="str">
        <f t="shared" si="16"/>
        <v/>
      </c>
      <c r="AJ45" s="144" t="str">
        <f t="shared" si="17"/>
        <v/>
      </c>
    </row>
    <row r="46" spans="1:36" ht="21" customHeight="1" thickBot="1" x14ac:dyDescent="0.4">
      <c r="A46" s="163">
        <v>28</v>
      </c>
      <c r="B46" s="83"/>
      <c r="C46" s="84"/>
      <c r="D46" s="85"/>
      <c r="E46" s="86"/>
      <c r="F46" s="87" t="str">
        <f>IF(A46&gt;'3)招へい者4)受入れ体制'!$L$31,"",'1)受入れ機関概要'!$C$8)</f>
        <v/>
      </c>
      <c r="G46" s="87" t="str">
        <f>IF(A46&gt;'3)招へい者4)受入れ体制'!$L$31,"",'1)受入れ機関概要'!$F$8)</f>
        <v/>
      </c>
      <c r="H46" s="182" t="str">
        <f t="shared" si="18"/>
        <v/>
      </c>
      <c r="I46" s="83"/>
      <c r="J46" s="1007"/>
      <c r="K46" s="1008"/>
      <c r="L46" s="231"/>
      <c r="M46" s="1012" t="str">
        <f t="shared" si="2"/>
        <v/>
      </c>
      <c r="N46" s="1013"/>
      <c r="O46" s="85"/>
      <c r="P46" s="389"/>
      <c r="Q46" s="1011"/>
      <c r="R46" s="1011"/>
      <c r="T46" s="145" t="str">
        <f t="shared" si="21"/>
        <v/>
      </c>
      <c r="U46" s="146" t="str">
        <f t="shared" si="4"/>
        <v/>
      </c>
      <c r="V46" s="146" t="str">
        <f t="shared" si="19"/>
        <v/>
      </c>
      <c r="W46" s="146" t="str">
        <f t="shared" si="20"/>
        <v/>
      </c>
      <c r="X46" s="146" t="str">
        <f t="shared" si="5"/>
        <v/>
      </c>
      <c r="Y46" s="146" t="str">
        <f t="shared" si="6"/>
        <v/>
      </c>
      <c r="Z46" s="147" t="str">
        <f t="shared" si="7"/>
        <v/>
      </c>
      <c r="AA46" s="146" t="str">
        <f t="shared" si="8"/>
        <v/>
      </c>
      <c r="AB46" s="148" t="str">
        <f t="shared" si="9"/>
        <v/>
      </c>
      <c r="AC46" s="146" t="str">
        <f t="shared" si="10"/>
        <v/>
      </c>
      <c r="AD46" s="148" t="str">
        <f t="shared" si="11"/>
        <v/>
      </c>
      <c r="AE46" s="148" t="str">
        <f t="shared" si="12"/>
        <v/>
      </c>
      <c r="AF46" s="146" t="str">
        <f t="shared" si="13"/>
        <v/>
      </c>
      <c r="AG46" s="146" t="str">
        <f t="shared" si="14"/>
        <v/>
      </c>
      <c r="AH46" s="146" t="str">
        <f t="shared" si="15"/>
        <v/>
      </c>
      <c r="AI46" s="146" t="str">
        <f t="shared" si="16"/>
        <v/>
      </c>
      <c r="AJ46" s="149" t="str">
        <f t="shared" si="17"/>
        <v/>
      </c>
    </row>
    <row r="47" spans="1:36" x14ac:dyDescent="0.35">
      <c r="P47" s="390"/>
    </row>
    <row r="48" spans="1:36" s="133" customFormat="1" ht="14.25" customHeight="1" x14ac:dyDescent="0.35">
      <c r="A48" s="1004" t="s">
        <v>52</v>
      </c>
      <c r="B48" s="788" t="s">
        <v>57</v>
      </c>
      <c r="C48" s="849"/>
      <c r="D48" s="848" t="s">
        <v>54</v>
      </c>
      <c r="E48" s="1006" t="s">
        <v>191</v>
      </c>
      <c r="F48" s="1006" t="s">
        <v>193</v>
      </c>
      <c r="G48" s="1006" t="s">
        <v>192</v>
      </c>
      <c r="H48" s="1006" t="s">
        <v>194</v>
      </c>
      <c r="I48" s="1006" t="s">
        <v>73</v>
      </c>
      <c r="J48" s="997" t="s">
        <v>55</v>
      </c>
      <c r="K48" s="998"/>
      <c r="L48" s="997" t="s">
        <v>56</v>
      </c>
      <c r="M48" s="1033" t="s">
        <v>103</v>
      </c>
      <c r="N48" s="1034"/>
      <c r="O48" s="1014" t="s">
        <v>102</v>
      </c>
      <c r="P48" s="391"/>
      <c r="Q48" s="997" t="s">
        <v>101</v>
      </c>
      <c r="R48" s="998"/>
      <c r="T48" s="349"/>
      <c r="U48" s="349"/>
      <c r="V48" s="349"/>
      <c r="W48" s="349"/>
      <c r="X48" s="349"/>
      <c r="Y48" s="349"/>
      <c r="Z48" s="349"/>
      <c r="AA48" s="349"/>
      <c r="AB48" s="349"/>
      <c r="AC48" s="349"/>
      <c r="AD48" s="349"/>
      <c r="AE48" s="349"/>
      <c r="AF48" s="349"/>
      <c r="AG48" s="349"/>
      <c r="AH48" s="349"/>
      <c r="AI48" s="349"/>
      <c r="AJ48" s="349"/>
    </row>
    <row r="49" spans="1:36" s="133" customFormat="1" ht="30.75" customHeight="1" x14ac:dyDescent="0.3">
      <c r="A49" s="1005"/>
      <c r="B49" s="348" t="s">
        <v>152</v>
      </c>
      <c r="C49" s="347" t="s">
        <v>53</v>
      </c>
      <c r="D49" s="848"/>
      <c r="E49" s="848"/>
      <c r="F49" s="1006"/>
      <c r="G49" s="1006"/>
      <c r="H49" s="1006"/>
      <c r="I49" s="1006"/>
      <c r="J49" s="999"/>
      <c r="K49" s="1000"/>
      <c r="L49" s="999"/>
      <c r="M49" s="1035"/>
      <c r="N49" s="1036"/>
      <c r="O49" s="1015"/>
      <c r="P49" s="392"/>
      <c r="Q49" s="999"/>
      <c r="R49" s="1000"/>
      <c r="T49" s="381" t="s">
        <v>167</v>
      </c>
      <c r="U49" s="90"/>
      <c r="V49" s="90"/>
      <c r="W49" s="90"/>
      <c r="X49" s="90"/>
      <c r="Y49" s="90"/>
      <c r="Z49" s="91"/>
      <c r="AA49" s="91"/>
      <c r="AB49" s="91"/>
      <c r="AC49" s="91"/>
      <c r="AD49" s="91"/>
      <c r="AE49" s="91"/>
      <c r="AF49" s="91"/>
      <c r="AG49" s="91"/>
      <c r="AH49" s="90"/>
      <c r="AI49" s="90"/>
      <c r="AJ49"/>
    </row>
    <row r="50" spans="1:36" s="133" customFormat="1" ht="20.25" customHeight="1" thickBot="1" x14ac:dyDescent="0.4">
      <c r="A50" s="1001" t="s">
        <v>602</v>
      </c>
      <c r="B50" s="1002"/>
      <c r="C50" s="1002"/>
      <c r="D50" s="1002"/>
      <c r="E50" s="1002"/>
      <c r="F50" s="1002"/>
      <c r="G50" s="1002"/>
      <c r="H50" s="1002"/>
      <c r="I50" s="1002"/>
      <c r="J50" s="1002"/>
      <c r="K50" s="1002"/>
      <c r="L50" s="1002"/>
      <c r="M50" s="1002"/>
      <c r="N50" s="1002"/>
      <c r="O50" s="1002"/>
      <c r="P50" s="1002"/>
      <c r="Q50" s="1002"/>
      <c r="R50" s="1003"/>
      <c r="T50" s="92" t="s">
        <v>168</v>
      </c>
      <c r="U50" s="92" t="s">
        <v>169</v>
      </c>
      <c r="V50" s="92" t="s">
        <v>258</v>
      </c>
      <c r="W50" s="92" t="s">
        <v>259</v>
      </c>
      <c r="X50" s="92" t="s">
        <v>170</v>
      </c>
      <c r="Y50" s="92" t="s">
        <v>181</v>
      </c>
      <c r="Z50" s="92" t="s">
        <v>171</v>
      </c>
      <c r="AA50" s="93" t="s">
        <v>172</v>
      </c>
      <c r="AB50" s="94" t="s">
        <v>173</v>
      </c>
      <c r="AC50" s="92" t="s">
        <v>174</v>
      </c>
      <c r="AD50" s="95" t="s">
        <v>175</v>
      </c>
      <c r="AE50" s="96" t="s">
        <v>67</v>
      </c>
      <c r="AF50" s="92" t="s">
        <v>176</v>
      </c>
      <c r="AG50" s="93" t="s">
        <v>177</v>
      </c>
      <c r="AH50" s="92" t="s">
        <v>178</v>
      </c>
      <c r="AI50" s="92" t="s">
        <v>179</v>
      </c>
      <c r="AJ50" s="92" t="s">
        <v>180</v>
      </c>
    </row>
    <row r="51" spans="1:36" s="133" customFormat="1" ht="21" customHeight="1" x14ac:dyDescent="0.35">
      <c r="A51" s="350" t="s">
        <v>547</v>
      </c>
      <c r="B51" s="351"/>
      <c r="C51" s="352"/>
      <c r="D51" s="353"/>
      <c r="E51" s="354"/>
      <c r="F51" s="87" t="str">
        <f>IF($P51&gt;'3)招へい者4)受入れ体制'!$D$34,"",'1)受入れ機関概要'!$C$8)</f>
        <v/>
      </c>
      <c r="G51" s="87" t="str">
        <f>IF($P51&gt;'3)招へい者4)受入れ体制'!$D$34,"",'1)受入れ機関概要'!$F$8)</f>
        <v/>
      </c>
      <c r="H51" s="182" t="str">
        <f t="shared" ref="H51" si="22">IF(G51="(出国日)","日程未設定",IF(G51="","",G51-F51+1))</f>
        <v/>
      </c>
      <c r="I51" s="351"/>
      <c r="J51" s="1007"/>
      <c r="K51" s="1008"/>
      <c r="L51" s="386"/>
      <c r="M51" s="1009" t="s">
        <v>119</v>
      </c>
      <c r="N51" s="1010"/>
      <c r="O51" s="448" t="s">
        <v>119</v>
      </c>
      <c r="P51" s="393">
        <v>1</v>
      </c>
      <c r="Q51" s="995"/>
      <c r="R51" s="996"/>
      <c r="T51" s="377" t="str">
        <f t="shared" ref="T51:T100" si="23">IF(Y51="","",$D$7)</f>
        <v/>
      </c>
      <c r="U51" s="378" t="str">
        <f t="shared" ref="U51:U82" si="24">IF(Y51="","",$R$3)</f>
        <v/>
      </c>
      <c r="V51" s="378" t="str">
        <f>IF(Y51="","",$D$9)</f>
        <v/>
      </c>
      <c r="W51" s="378" t="str">
        <f>IF(Y51="","",$D$11)</f>
        <v/>
      </c>
      <c r="X51" s="378" t="str">
        <f t="shared" ref="X51:X82" si="25">IF(Y51="","",A51)</f>
        <v/>
      </c>
      <c r="Y51" s="378" t="str">
        <f t="shared" ref="Y51:Y74" si="26">IF(B51="","",B51)</f>
        <v/>
      </c>
      <c r="Z51" s="378" t="str">
        <f t="shared" ref="Z51:Z74" si="27">IF(C51="","",C51)</f>
        <v/>
      </c>
      <c r="AA51" s="378" t="str">
        <f t="shared" ref="AA51:AA74" si="28">IF(D51="","",D51)</f>
        <v/>
      </c>
      <c r="AB51" s="379" t="str">
        <f t="shared" ref="AB51:AB74" si="29">IF(E51="","",E51)</f>
        <v/>
      </c>
      <c r="AC51" s="378" t="str">
        <f t="shared" ref="AC51:AC82" si="30">IF(I51="","",I51)</f>
        <v/>
      </c>
      <c r="AD51" s="379" t="str">
        <f t="shared" ref="AD51:AD74" si="31">IF(F51="","",F51)</f>
        <v/>
      </c>
      <c r="AE51" s="379" t="str">
        <f t="shared" ref="AE51:AE74" si="32">IF(G51="","",G51)</f>
        <v/>
      </c>
      <c r="AF51" s="378" t="str">
        <f t="shared" ref="AF51:AF74" si="33">IF(H51="","",H51)</f>
        <v/>
      </c>
      <c r="AG51" s="378" t="str">
        <f t="shared" ref="AG51:AG82" si="34">IF(J51="","",J51)</f>
        <v/>
      </c>
      <c r="AH51" s="378" t="str">
        <f t="shared" ref="AH51:AH82" si="35">IF(L51="","",L51)</f>
        <v/>
      </c>
      <c r="AI51" s="382" t="s">
        <v>119</v>
      </c>
      <c r="AJ51" s="380" t="str">
        <f t="shared" ref="AJ51:AJ82" si="36">IF(Q51="","",Q51)</f>
        <v/>
      </c>
    </row>
    <row r="52" spans="1:36" s="133" customFormat="1" ht="21" customHeight="1" x14ac:dyDescent="0.35">
      <c r="A52" s="359" t="s">
        <v>548</v>
      </c>
      <c r="B52" s="351"/>
      <c r="C52" s="352"/>
      <c r="D52" s="353"/>
      <c r="E52" s="354"/>
      <c r="F52" s="87" t="str">
        <f>IF($P52&gt;'3)招へい者4)受入れ体制'!$D$34,"",'1)受入れ機関概要'!$C$8)</f>
        <v/>
      </c>
      <c r="G52" s="87" t="str">
        <f>IF($P52&gt;'3)招へい者4)受入れ体制'!$D$34,"",'1)受入れ機関概要'!$F$8)</f>
        <v/>
      </c>
      <c r="H52" s="182" t="str">
        <f t="shared" ref="H52:H54" si="37">IF(G52="(出国日)","日程未設定",IF(G52="","",G52-F52+1))</f>
        <v/>
      </c>
      <c r="I52" s="351"/>
      <c r="J52" s="1007"/>
      <c r="K52" s="1008"/>
      <c r="L52" s="386"/>
      <c r="M52" s="1009" t="s">
        <v>119</v>
      </c>
      <c r="N52" s="1010"/>
      <c r="O52" s="448" t="s">
        <v>119</v>
      </c>
      <c r="P52" s="393">
        <v>2</v>
      </c>
      <c r="Q52" s="995"/>
      <c r="R52" s="996"/>
      <c r="T52" s="355" t="str">
        <f t="shared" si="23"/>
        <v/>
      </c>
      <c r="U52" s="356" t="str">
        <f t="shared" si="24"/>
        <v/>
      </c>
      <c r="V52" s="356" t="str">
        <f t="shared" ref="V52:V100" si="38">IF(Y52="","",$D$9)</f>
        <v/>
      </c>
      <c r="W52" s="356" t="str">
        <f t="shared" ref="W52:W100" si="39">IF(Y52="","",$D$11)</f>
        <v/>
      </c>
      <c r="X52" s="356" t="str">
        <f t="shared" si="25"/>
        <v/>
      </c>
      <c r="Y52" s="356" t="str">
        <f t="shared" si="26"/>
        <v/>
      </c>
      <c r="Z52" s="356" t="str">
        <f t="shared" si="27"/>
        <v/>
      </c>
      <c r="AA52" s="356" t="str">
        <f t="shared" si="28"/>
        <v/>
      </c>
      <c r="AB52" s="357" t="str">
        <f t="shared" si="29"/>
        <v/>
      </c>
      <c r="AC52" s="356" t="str">
        <f t="shared" si="30"/>
        <v/>
      </c>
      <c r="AD52" s="357" t="str">
        <f t="shared" si="31"/>
        <v/>
      </c>
      <c r="AE52" s="357" t="str">
        <f t="shared" si="32"/>
        <v/>
      </c>
      <c r="AF52" s="356" t="str">
        <f t="shared" si="33"/>
        <v/>
      </c>
      <c r="AG52" s="356" t="str">
        <f t="shared" si="34"/>
        <v/>
      </c>
      <c r="AH52" s="356" t="str">
        <f t="shared" si="35"/>
        <v/>
      </c>
      <c r="AI52" s="383" t="s">
        <v>119</v>
      </c>
      <c r="AJ52" s="358" t="str">
        <f t="shared" si="36"/>
        <v/>
      </c>
    </row>
    <row r="53" spans="1:36" s="133" customFormat="1" ht="21" customHeight="1" x14ac:dyDescent="0.35">
      <c r="A53" s="350" t="s">
        <v>549</v>
      </c>
      <c r="B53" s="351"/>
      <c r="C53" s="352"/>
      <c r="D53" s="353"/>
      <c r="E53" s="354"/>
      <c r="F53" s="87" t="str">
        <f>IF($P53&gt;'3)招へい者4)受入れ体制'!$D$34,"",'1)受入れ機関概要'!$C$8)</f>
        <v/>
      </c>
      <c r="G53" s="87" t="str">
        <f>IF($P53&gt;'3)招へい者4)受入れ体制'!$D$34,"",'1)受入れ機関概要'!$F$8)</f>
        <v/>
      </c>
      <c r="H53" s="182" t="str">
        <f t="shared" si="37"/>
        <v/>
      </c>
      <c r="I53" s="351"/>
      <c r="J53" s="1007"/>
      <c r="K53" s="1008"/>
      <c r="L53" s="386"/>
      <c r="M53" s="1009" t="s">
        <v>119</v>
      </c>
      <c r="N53" s="1010"/>
      <c r="O53" s="448" t="s">
        <v>119</v>
      </c>
      <c r="P53" s="393">
        <v>3</v>
      </c>
      <c r="Q53" s="995"/>
      <c r="R53" s="996"/>
      <c r="T53" s="355" t="str">
        <f t="shared" si="23"/>
        <v/>
      </c>
      <c r="U53" s="356" t="str">
        <f t="shared" si="24"/>
        <v/>
      </c>
      <c r="V53" s="356" t="str">
        <f t="shared" si="38"/>
        <v/>
      </c>
      <c r="W53" s="356" t="str">
        <f t="shared" si="39"/>
        <v/>
      </c>
      <c r="X53" s="356" t="str">
        <f t="shared" si="25"/>
        <v/>
      </c>
      <c r="Y53" s="356" t="str">
        <f t="shared" si="26"/>
        <v/>
      </c>
      <c r="Z53" s="356" t="str">
        <f t="shared" si="27"/>
        <v/>
      </c>
      <c r="AA53" s="356" t="str">
        <f t="shared" si="28"/>
        <v/>
      </c>
      <c r="AB53" s="357" t="str">
        <f t="shared" si="29"/>
        <v/>
      </c>
      <c r="AC53" s="356" t="str">
        <f t="shared" si="30"/>
        <v/>
      </c>
      <c r="AD53" s="357" t="str">
        <f t="shared" si="31"/>
        <v/>
      </c>
      <c r="AE53" s="357" t="str">
        <f t="shared" si="32"/>
        <v/>
      </c>
      <c r="AF53" s="356" t="str">
        <f t="shared" si="33"/>
        <v/>
      </c>
      <c r="AG53" s="356" t="str">
        <f t="shared" si="34"/>
        <v/>
      </c>
      <c r="AH53" s="356" t="str">
        <f t="shared" si="35"/>
        <v/>
      </c>
      <c r="AI53" s="383" t="s">
        <v>119</v>
      </c>
      <c r="AJ53" s="358" t="str">
        <f t="shared" si="36"/>
        <v/>
      </c>
    </row>
    <row r="54" spans="1:36" s="133" customFormat="1" ht="21" customHeight="1" x14ac:dyDescent="0.35">
      <c r="A54" s="359" t="s">
        <v>550</v>
      </c>
      <c r="B54" s="351"/>
      <c r="C54" s="352"/>
      <c r="D54" s="353"/>
      <c r="E54" s="354"/>
      <c r="F54" s="87" t="str">
        <f>IF($P54&gt;'3)招へい者4)受入れ体制'!$D$34,"",'1)受入れ機関概要'!$C$8)</f>
        <v/>
      </c>
      <c r="G54" s="87" t="str">
        <f>IF($P54&gt;'3)招へい者4)受入れ体制'!$D$34,"",'1)受入れ機関概要'!$F$8)</f>
        <v/>
      </c>
      <c r="H54" s="182" t="str">
        <f t="shared" si="37"/>
        <v/>
      </c>
      <c r="I54" s="351"/>
      <c r="J54" s="1007"/>
      <c r="K54" s="1008"/>
      <c r="L54" s="386"/>
      <c r="M54" s="1009" t="s">
        <v>119</v>
      </c>
      <c r="N54" s="1010"/>
      <c r="O54" s="448" t="s">
        <v>119</v>
      </c>
      <c r="P54" s="393">
        <v>4</v>
      </c>
      <c r="Q54" s="995"/>
      <c r="R54" s="996"/>
      <c r="T54" s="355" t="str">
        <f t="shared" si="23"/>
        <v/>
      </c>
      <c r="U54" s="356" t="str">
        <f t="shared" si="24"/>
        <v/>
      </c>
      <c r="V54" s="356" t="str">
        <f t="shared" si="38"/>
        <v/>
      </c>
      <c r="W54" s="356" t="str">
        <f t="shared" si="39"/>
        <v/>
      </c>
      <c r="X54" s="356" t="str">
        <f t="shared" si="25"/>
        <v/>
      </c>
      <c r="Y54" s="356" t="str">
        <f t="shared" si="26"/>
        <v/>
      </c>
      <c r="Z54" s="356" t="str">
        <f t="shared" si="27"/>
        <v/>
      </c>
      <c r="AA54" s="356" t="str">
        <f t="shared" si="28"/>
        <v/>
      </c>
      <c r="AB54" s="357" t="str">
        <f t="shared" si="29"/>
        <v/>
      </c>
      <c r="AC54" s="356" t="str">
        <f t="shared" si="30"/>
        <v/>
      </c>
      <c r="AD54" s="357" t="str">
        <f t="shared" si="31"/>
        <v/>
      </c>
      <c r="AE54" s="357" t="str">
        <f t="shared" si="32"/>
        <v/>
      </c>
      <c r="AF54" s="356" t="str">
        <f t="shared" si="33"/>
        <v/>
      </c>
      <c r="AG54" s="356" t="str">
        <f t="shared" si="34"/>
        <v/>
      </c>
      <c r="AH54" s="356" t="str">
        <f t="shared" si="35"/>
        <v/>
      </c>
      <c r="AI54" s="383" t="s">
        <v>119</v>
      </c>
      <c r="AJ54" s="358" t="str">
        <f t="shared" si="36"/>
        <v/>
      </c>
    </row>
    <row r="55" spans="1:36" s="133" customFormat="1" ht="21" customHeight="1" x14ac:dyDescent="0.35">
      <c r="A55" s="350" t="s">
        <v>551</v>
      </c>
      <c r="B55" s="351"/>
      <c r="C55" s="352"/>
      <c r="D55" s="353"/>
      <c r="E55" s="354"/>
      <c r="F55" s="87" t="str">
        <f>IF($P55&gt;'3)招へい者4)受入れ体制'!$D$34,"",'1)受入れ機関概要'!$C$8)</f>
        <v/>
      </c>
      <c r="G55" s="87" t="str">
        <f>IF($P55&gt;'3)招へい者4)受入れ体制'!$D$34,"",'1)受入れ機関概要'!$F$8)</f>
        <v/>
      </c>
      <c r="H55" s="182" t="str">
        <f t="shared" ref="H55:H57" si="40">IF(G55="(出国日)","日程未設定",IF(G55="","",G55-F55+1))</f>
        <v/>
      </c>
      <c r="I55" s="351"/>
      <c r="J55" s="1007"/>
      <c r="K55" s="1008"/>
      <c r="L55" s="386"/>
      <c r="M55" s="1009" t="s">
        <v>119</v>
      </c>
      <c r="N55" s="1010"/>
      <c r="O55" s="448" t="s">
        <v>119</v>
      </c>
      <c r="P55" s="393">
        <v>5</v>
      </c>
      <c r="Q55" s="995"/>
      <c r="R55" s="996"/>
      <c r="T55" s="355" t="str">
        <f t="shared" si="23"/>
        <v/>
      </c>
      <c r="U55" s="356" t="str">
        <f t="shared" si="24"/>
        <v/>
      </c>
      <c r="V55" s="356" t="str">
        <f t="shared" si="38"/>
        <v/>
      </c>
      <c r="W55" s="356" t="str">
        <f t="shared" si="39"/>
        <v/>
      </c>
      <c r="X55" s="356" t="str">
        <f t="shared" si="25"/>
        <v/>
      </c>
      <c r="Y55" s="356" t="str">
        <f t="shared" si="26"/>
        <v/>
      </c>
      <c r="Z55" s="356" t="str">
        <f t="shared" si="27"/>
        <v/>
      </c>
      <c r="AA55" s="356" t="str">
        <f t="shared" si="28"/>
        <v/>
      </c>
      <c r="AB55" s="357" t="str">
        <f t="shared" si="29"/>
        <v/>
      </c>
      <c r="AC55" s="356" t="str">
        <f t="shared" si="30"/>
        <v/>
      </c>
      <c r="AD55" s="357" t="str">
        <f t="shared" si="31"/>
        <v/>
      </c>
      <c r="AE55" s="357" t="str">
        <f t="shared" si="32"/>
        <v/>
      </c>
      <c r="AF55" s="356" t="str">
        <f t="shared" si="33"/>
        <v/>
      </c>
      <c r="AG55" s="356" t="str">
        <f t="shared" si="34"/>
        <v/>
      </c>
      <c r="AH55" s="356" t="str">
        <f t="shared" si="35"/>
        <v/>
      </c>
      <c r="AI55" s="383" t="s">
        <v>119</v>
      </c>
      <c r="AJ55" s="358" t="str">
        <f t="shared" si="36"/>
        <v/>
      </c>
    </row>
    <row r="56" spans="1:36" s="133" customFormat="1" ht="21" customHeight="1" x14ac:dyDescent="0.35">
      <c r="A56" s="359" t="s">
        <v>552</v>
      </c>
      <c r="B56" s="351"/>
      <c r="C56" s="352"/>
      <c r="D56" s="353"/>
      <c r="E56" s="354"/>
      <c r="F56" s="87" t="str">
        <f>IF($P56&gt;'3)招へい者4)受入れ体制'!$D$34,"",'1)受入れ機関概要'!$C$8)</f>
        <v/>
      </c>
      <c r="G56" s="87" t="str">
        <f>IF($P56&gt;'3)招へい者4)受入れ体制'!$D$34,"",'1)受入れ機関概要'!$F$8)</f>
        <v/>
      </c>
      <c r="H56" s="182" t="str">
        <f t="shared" si="40"/>
        <v/>
      </c>
      <c r="I56" s="351"/>
      <c r="J56" s="1007"/>
      <c r="K56" s="1008"/>
      <c r="L56" s="386"/>
      <c r="M56" s="1009" t="s">
        <v>119</v>
      </c>
      <c r="N56" s="1010"/>
      <c r="O56" s="448" t="s">
        <v>119</v>
      </c>
      <c r="P56" s="393">
        <v>6</v>
      </c>
      <c r="Q56" s="995"/>
      <c r="R56" s="996"/>
      <c r="T56" s="355" t="str">
        <f t="shared" si="23"/>
        <v/>
      </c>
      <c r="U56" s="356" t="str">
        <f t="shared" si="24"/>
        <v/>
      </c>
      <c r="V56" s="356" t="str">
        <f t="shared" si="38"/>
        <v/>
      </c>
      <c r="W56" s="356" t="str">
        <f t="shared" si="39"/>
        <v/>
      </c>
      <c r="X56" s="356" t="str">
        <f t="shared" si="25"/>
        <v/>
      </c>
      <c r="Y56" s="356" t="str">
        <f t="shared" si="26"/>
        <v/>
      </c>
      <c r="Z56" s="356" t="str">
        <f t="shared" si="27"/>
        <v/>
      </c>
      <c r="AA56" s="356" t="str">
        <f t="shared" si="28"/>
        <v/>
      </c>
      <c r="AB56" s="357" t="str">
        <f t="shared" si="29"/>
        <v/>
      </c>
      <c r="AC56" s="356" t="str">
        <f t="shared" si="30"/>
        <v/>
      </c>
      <c r="AD56" s="357" t="str">
        <f t="shared" si="31"/>
        <v/>
      </c>
      <c r="AE56" s="357" t="str">
        <f t="shared" si="32"/>
        <v/>
      </c>
      <c r="AF56" s="356" t="str">
        <f t="shared" si="33"/>
        <v/>
      </c>
      <c r="AG56" s="356" t="str">
        <f t="shared" si="34"/>
        <v/>
      </c>
      <c r="AH56" s="356" t="str">
        <f t="shared" si="35"/>
        <v/>
      </c>
      <c r="AI56" s="383" t="s">
        <v>119</v>
      </c>
      <c r="AJ56" s="358" t="str">
        <f t="shared" si="36"/>
        <v/>
      </c>
    </row>
    <row r="57" spans="1:36" s="133" customFormat="1" ht="21" customHeight="1" x14ac:dyDescent="0.35">
      <c r="A57" s="350" t="s">
        <v>553</v>
      </c>
      <c r="B57" s="351"/>
      <c r="C57" s="352"/>
      <c r="D57" s="353"/>
      <c r="E57" s="354"/>
      <c r="F57" s="87" t="str">
        <f>IF($P57&gt;'3)招へい者4)受入れ体制'!$D$34,"",'1)受入れ機関概要'!$C$8)</f>
        <v/>
      </c>
      <c r="G57" s="87" t="str">
        <f>IF($P57&gt;'3)招へい者4)受入れ体制'!$D$34,"",'1)受入れ機関概要'!$F$8)</f>
        <v/>
      </c>
      <c r="H57" s="182" t="str">
        <f t="shared" si="40"/>
        <v/>
      </c>
      <c r="I57" s="351"/>
      <c r="J57" s="1007"/>
      <c r="K57" s="1008"/>
      <c r="L57" s="386"/>
      <c r="M57" s="1009" t="s">
        <v>119</v>
      </c>
      <c r="N57" s="1010"/>
      <c r="O57" s="448" t="s">
        <v>119</v>
      </c>
      <c r="P57" s="393">
        <v>7</v>
      </c>
      <c r="Q57" s="995"/>
      <c r="R57" s="996"/>
      <c r="T57" s="355" t="str">
        <f t="shared" si="23"/>
        <v/>
      </c>
      <c r="U57" s="356" t="str">
        <f t="shared" si="24"/>
        <v/>
      </c>
      <c r="V57" s="356" t="str">
        <f t="shared" si="38"/>
        <v/>
      </c>
      <c r="W57" s="356" t="str">
        <f t="shared" si="39"/>
        <v/>
      </c>
      <c r="X57" s="356" t="str">
        <f t="shared" si="25"/>
        <v/>
      </c>
      <c r="Y57" s="356" t="str">
        <f t="shared" si="26"/>
        <v/>
      </c>
      <c r="Z57" s="356" t="str">
        <f t="shared" si="27"/>
        <v/>
      </c>
      <c r="AA57" s="356" t="str">
        <f t="shared" si="28"/>
        <v/>
      </c>
      <c r="AB57" s="357" t="str">
        <f t="shared" si="29"/>
        <v/>
      </c>
      <c r="AC57" s="356" t="str">
        <f t="shared" si="30"/>
        <v/>
      </c>
      <c r="AD57" s="357" t="str">
        <f t="shared" si="31"/>
        <v/>
      </c>
      <c r="AE57" s="357" t="str">
        <f t="shared" si="32"/>
        <v/>
      </c>
      <c r="AF57" s="356" t="str">
        <f t="shared" si="33"/>
        <v/>
      </c>
      <c r="AG57" s="356" t="str">
        <f t="shared" si="34"/>
        <v/>
      </c>
      <c r="AH57" s="356" t="str">
        <f t="shared" si="35"/>
        <v/>
      </c>
      <c r="AI57" s="383" t="s">
        <v>119</v>
      </c>
      <c r="AJ57" s="358" t="str">
        <f t="shared" si="36"/>
        <v/>
      </c>
    </row>
    <row r="58" spans="1:36" s="133" customFormat="1" ht="21" customHeight="1" x14ac:dyDescent="0.35">
      <c r="A58" s="359" t="s">
        <v>554</v>
      </c>
      <c r="B58" s="351"/>
      <c r="C58" s="352"/>
      <c r="D58" s="353"/>
      <c r="E58" s="354"/>
      <c r="F58" s="87" t="str">
        <f>IF($P58&gt;'3)招へい者4)受入れ体制'!$D$34,"",'1)受入れ機関概要'!$C$8)</f>
        <v/>
      </c>
      <c r="G58" s="87" t="str">
        <f>IF($P58&gt;'3)招へい者4)受入れ体制'!$D$34,"",'1)受入れ機関概要'!$F$8)</f>
        <v/>
      </c>
      <c r="H58" s="182" t="str">
        <f t="shared" ref="H58:H100" si="41">IF(G58="(出国日)","日程未設定",IF(G58="","",G58-F58+1))</f>
        <v/>
      </c>
      <c r="I58" s="351"/>
      <c r="J58" s="1007"/>
      <c r="K58" s="1008"/>
      <c r="L58" s="386"/>
      <c r="M58" s="1009" t="s">
        <v>119</v>
      </c>
      <c r="N58" s="1010"/>
      <c r="O58" s="448" t="s">
        <v>119</v>
      </c>
      <c r="P58" s="393">
        <v>8</v>
      </c>
      <c r="Q58" s="995"/>
      <c r="R58" s="996"/>
      <c r="T58" s="355" t="str">
        <f t="shared" si="23"/>
        <v/>
      </c>
      <c r="U58" s="356" t="str">
        <f t="shared" si="24"/>
        <v/>
      </c>
      <c r="V58" s="356" t="str">
        <f t="shared" si="38"/>
        <v/>
      </c>
      <c r="W58" s="356" t="str">
        <f t="shared" si="39"/>
        <v/>
      </c>
      <c r="X58" s="356" t="str">
        <f t="shared" si="25"/>
        <v/>
      </c>
      <c r="Y58" s="356" t="str">
        <f t="shared" si="26"/>
        <v/>
      </c>
      <c r="Z58" s="356" t="str">
        <f t="shared" si="27"/>
        <v/>
      </c>
      <c r="AA58" s="356" t="str">
        <f t="shared" si="28"/>
        <v/>
      </c>
      <c r="AB58" s="357" t="str">
        <f t="shared" si="29"/>
        <v/>
      </c>
      <c r="AC58" s="356" t="str">
        <f t="shared" si="30"/>
        <v/>
      </c>
      <c r="AD58" s="357" t="str">
        <f t="shared" si="31"/>
        <v/>
      </c>
      <c r="AE58" s="357" t="str">
        <f t="shared" si="32"/>
        <v/>
      </c>
      <c r="AF58" s="356" t="str">
        <f t="shared" si="33"/>
        <v/>
      </c>
      <c r="AG58" s="356" t="str">
        <f t="shared" si="34"/>
        <v/>
      </c>
      <c r="AH58" s="356" t="str">
        <f t="shared" si="35"/>
        <v/>
      </c>
      <c r="AI58" s="383" t="s">
        <v>119</v>
      </c>
      <c r="AJ58" s="358" t="str">
        <f t="shared" si="36"/>
        <v/>
      </c>
    </row>
    <row r="59" spans="1:36" s="133" customFormat="1" ht="21" customHeight="1" x14ac:dyDescent="0.35">
      <c r="A59" s="350" t="s">
        <v>555</v>
      </c>
      <c r="B59" s="351"/>
      <c r="C59" s="352"/>
      <c r="D59" s="353"/>
      <c r="E59" s="354"/>
      <c r="F59" s="87" t="str">
        <f>IF($P59&gt;'3)招へい者4)受入れ体制'!$D$34,"",'1)受入れ機関概要'!$C$8)</f>
        <v/>
      </c>
      <c r="G59" s="87" t="str">
        <f>IF($P59&gt;'3)招へい者4)受入れ体制'!$D$34,"",'1)受入れ機関概要'!$F$8)</f>
        <v/>
      </c>
      <c r="H59" s="182" t="str">
        <f t="shared" si="41"/>
        <v/>
      </c>
      <c r="I59" s="351"/>
      <c r="J59" s="1007"/>
      <c r="K59" s="1008"/>
      <c r="L59" s="386"/>
      <c r="M59" s="1009" t="s">
        <v>119</v>
      </c>
      <c r="N59" s="1010"/>
      <c r="O59" s="448" t="s">
        <v>119</v>
      </c>
      <c r="P59" s="393">
        <v>9</v>
      </c>
      <c r="Q59" s="995"/>
      <c r="R59" s="996"/>
      <c r="T59" s="355" t="str">
        <f t="shared" si="23"/>
        <v/>
      </c>
      <c r="U59" s="356" t="str">
        <f t="shared" si="24"/>
        <v/>
      </c>
      <c r="V59" s="356" t="str">
        <f t="shared" si="38"/>
        <v/>
      </c>
      <c r="W59" s="356" t="str">
        <f t="shared" si="39"/>
        <v/>
      </c>
      <c r="X59" s="356" t="str">
        <f t="shared" si="25"/>
        <v/>
      </c>
      <c r="Y59" s="356" t="str">
        <f t="shared" si="26"/>
        <v/>
      </c>
      <c r="Z59" s="356" t="str">
        <f t="shared" si="27"/>
        <v/>
      </c>
      <c r="AA59" s="356" t="str">
        <f t="shared" si="28"/>
        <v/>
      </c>
      <c r="AB59" s="357" t="str">
        <f t="shared" si="29"/>
        <v/>
      </c>
      <c r="AC59" s="356" t="str">
        <f t="shared" si="30"/>
        <v/>
      </c>
      <c r="AD59" s="357" t="str">
        <f t="shared" si="31"/>
        <v/>
      </c>
      <c r="AE59" s="357" t="str">
        <f t="shared" si="32"/>
        <v/>
      </c>
      <c r="AF59" s="356" t="str">
        <f t="shared" si="33"/>
        <v/>
      </c>
      <c r="AG59" s="356" t="str">
        <f t="shared" si="34"/>
        <v/>
      </c>
      <c r="AH59" s="356" t="str">
        <f t="shared" si="35"/>
        <v/>
      </c>
      <c r="AI59" s="383" t="s">
        <v>119</v>
      </c>
      <c r="AJ59" s="358" t="str">
        <f t="shared" si="36"/>
        <v/>
      </c>
    </row>
    <row r="60" spans="1:36" s="133" customFormat="1" ht="21" customHeight="1" x14ac:dyDescent="0.35">
      <c r="A60" s="359" t="s">
        <v>556</v>
      </c>
      <c r="B60" s="351"/>
      <c r="C60" s="352"/>
      <c r="D60" s="353"/>
      <c r="E60" s="354"/>
      <c r="F60" s="87" t="str">
        <f>IF($P60&gt;'3)招へい者4)受入れ体制'!$D$34,"",'1)受入れ機関概要'!$C$8)</f>
        <v/>
      </c>
      <c r="G60" s="87" t="str">
        <f>IF($P60&gt;'3)招へい者4)受入れ体制'!$D$34,"",'1)受入れ機関概要'!$F$8)</f>
        <v/>
      </c>
      <c r="H60" s="182" t="str">
        <f t="shared" si="41"/>
        <v/>
      </c>
      <c r="I60" s="351"/>
      <c r="J60" s="1007"/>
      <c r="K60" s="1008"/>
      <c r="L60" s="386"/>
      <c r="M60" s="1009" t="s">
        <v>119</v>
      </c>
      <c r="N60" s="1010"/>
      <c r="O60" s="448" t="s">
        <v>119</v>
      </c>
      <c r="P60" s="393">
        <v>10</v>
      </c>
      <c r="Q60" s="995"/>
      <c r="R60" s="996"/>
      <c r="T60" s="355" t="str">
        <f t="shared" si="23"/>
        <v/>
      </c>
      <c r="U60" s="356" t="str">
        <f t="shared" si="24"/>
        <v/>
      </c>
      <c r="V60" s="356" t="str">
        <f t="shared" si="38"/>
        <v/>
      </c>
      <c r="W60" s="356" t="str">
        <f t="shared" si="39"/>
        <v/>
      </c>
      <c r="X60" s="356" t="str">
        <f t="shared" si="25"/>
        <v/>
      </c>
      <c r="Y60" s="356" t="str">
        <f t="shared" si="26"/>
        <v/>
      </c>
      <c r="Z60" s="356" t="str">
        <f t="shared" si="27"/>
        <v/>
      </c>
      <c r="AA60" s="356" t="str">
        <f t="shared" si="28"/>
        <v/>
      </c>
      <c r="AB60" s="357" t="str">
        <f t="shared" si="29"/>
        <v/>
      </c>
      <c r="AC60" s="356" t="str">
        <f t="shared" si="30"/>
        <v/>
      </c>
      <c r="AD60" s="357" t="str">
        <f t="shared" si="31"/>
        <v/>
      </c>
      <c r="AE60" s="357" t="str">
        <f t="shared" si="32"/>
        <v/>
      </c>
      <c r="AF60" s="356" t="str">
        <f t="shared" si="33"/>
        <v/>
      </c>
      <c r="AG60" s="356" t="str">
        <f t="shared" si="34"/>
        <v/>
      </c>
      <c r="AH60" s="356" t="str">
        <f t="shared" si="35"/>
        <v/>
      </c>
      <c r="AI60" s="383" t="s">
        <v>119</v>
      </c>
      <c r="AJ60" s="358" t="str">
        <f t="shared" si="36"/>
        <v/>
      </c>
    </row>
    <row r="61" spans="1:36" s="133" customFormat="1" ht="21" customHeight="1" x14ac:dyDescent="0.35">
      <c r="A61" s="350" t="s">
        <v>557</v>
      </c>
      <c r="B61" s="351"/>
      <c r="C61" s="352"/>
      <c r="D61" s="353"/>
      <c r="E61" s="354"/>
      <c r="F61" s="87" t="str">
        <f>IF($P61&gt;'3)招へい者4)受入れ体制'!$D$34,"",'1)受入れ機関概要'!$C$8)</f>
        <v/>
      </c>
      <c r="G61" s="87" t="str">
        <f>IF($P61&gt;'3)招へい者4)受入れ体制'!$D$34,"",'1)受入れ機関概要'!$F$8)</f>
        <v/>
      </c>
      <c r="H61" s="182" t="str">
        <f t="shared" si="41"/>
        <v/>
      </c>
      <c r="I61" s="351"/>
      <c r="J61" s="1007"/>
      <c r="K61" s="1008"/>
      <c r="L61" s="386"/>
      <c r="M61" s="1009" t="s">
        <v>119</v>
      </c>
      <c r="N61" s="1010"/>
      <c r="O61" s="448" t="s">
        <v>119</v>
      </c>
      <c r="P61" s="393">
        <v>11</v>
      </c>
      <c r="Q61" s="995"/>
      <c r="R61" s="996"/>
      <c r="T61" s="355" t="str">
        <f t="shared" si="23"/>
        <v/>
      </c>
      <c r="U61" s="356" t="str">
        <f t="shared" si="24"/>
        <v/>
      </c>
      <c r="V61" s="356" t="str">
        <f t="shared" si="38"/>
        <v/>
      </c>
      <c r="W61" s="356" t="str">
        <f t="shared" si="39"/>
        <v/>
      </c>
      <c r="X61" s="356" t="str">
        <f t="shared" si="25"/>
        <v/>
      </c>
      <c r="Y61" s="356" t="str">
        <f t="shared" si="26"/>
        <v/>
      </c>
      <c r="Z61" s="356" t="str">
        <f t="shared" si="27"/>
        <v/>
      </c>
      <c r="AA61" s="356" t="str">
        <f t="shared" si="28"/>
        <v/>
      </c>
      <c r="AB61" s="357" t="str">
        <f t="shared" si="29"/>
        <v/>
      </c>
      <c r="AC61" s="356" t="str">
        <f t="shared" si="30"/>
        <v/>
      </c>
      <c r="AD61" s="357" t="str">
        <f t="shared" si="31"/>
        <v/>
      </c>
      <c r="AE61" s="357" t="str">
        <f t="shared" si="32"/>
        <v/>
      </c>
      <c r="AF61" s="356" t="str">
        <f t="shared" si="33"/>
        <v/>
      </c>
      <c r="AG61" s="356" t="str">
        <f t="shared" si="34"/>
        <v/>
      </c>
      <c r="AH61" s="356" t="str">
        <f t="shared" si="35"/>
        <v/>
      </c>
      <c r="AI61" s="383" t="s">
        <v>119</v>
      </c>
      <c r="AJ61" s="358" t="str">
        <f t="shared" si="36"/>
        <v/>
      </c>
    </row>
    <row r="62" spans="1:36" s="133" customFormat="1" ht="21" customHeight="1" x14ac:dyDescent="0.35">
      <c r="A62" s="350" t="s">
        <v>558</v>
      </c>
      <c r="B62" s="351"/>
      <c r="C62" s="352"/>
      <c r="D62" s="353"/>
      <c r="E62" s="354"/>
      <c r="F62" s="87" t="str">
        <f>IF($P62&gt;'3)招へい者4)受入れ体制'!$D$34,"",'1)受入れ機関概要'!$C$8)</f>
        <v/>
      </c>
      <c r="G62" s="87" t="str">
        <f>IF($P62&gt;'3)招へい者4)受入れ体制'!$D$34,"",'1)受入れ機関概要'!$F$8)</f>
        <v/>
      </c>
      <c r="H62" s="182" t="str">
        <f t="shared" si="41"/>
        <v/>
      </c>
      <c r="I62" s="351"/>
      <c r="J62" s="1007"/>
      <c r="K62" s="1008"/>
      <c r="L62" s="386"/>
      <c r="M62" s="1009" t="s">
        <v>119</v>
      </c>
      <c r="N62" s="1010"/>
      <c r="O62" s="448" t="s">
        <v>119</v>
      </c>
      <c r="P62" s="393">
        <v>12</v>
      </c>
      <c r="Q62" s="995"/>
      <c r="R62" s="996"/>
      <c r="T62" s="355" t="str">
        <f t="shared" si="23"/>
        <v/>
      </c>
      <c r="U62" s="356" t="str">
        <f t="shared" si="24"/>
        <v/>
      </c>
      <c r="V62" s="356" t="str">
        <f t="shared" si="38"/>
        <v/>
      </c>
      <c r="W62" s="356" t="str">
        <f t="shared" si="39"/>
        <v/>
      </c>
      <c r="X62" s="356" t="str">
        <f t="shared" si="25"/>
        <v/>
      </c>
      <c r="Y62" s="356" t="str">
        <f t="shared" si="26"/>
        <v/>
      </c>
      <c r="Z62" s="356" t="str">
        <f t="shared" si="27"/>
        <v/>
      </c>
      <c r="AA62" s="356" t="str">
        <f t="shared" si="28"/>
        <v/>
      </c>
      <c r="AB62" s="357" t="str">
        <f t="shared" si="29"/>
        <v/>
      </c>
      <c r="AC62" s="356" t="str">
        <f t="shared" si="30"/>
        <v/>
      </c>
      <c r="AD62" s="357" t="str">
        <f t="shared" si="31"/>
        <v/>
      </c>
      <c r="AE62" s="357" t="str">
        <f t="shared" si="32"/>
        <v/>
      </c>
      <c r="AF62" s="356" t="str">
        <f t="shared" si="33"/>
        <v/>
      </c>
      <c r="AG62" s="356" t="str">
        <f t="shared" si="34"/>
        <v/>
      </c>
      <c r="AH62" s="356" t="str">
        <f t="shared" si="35"/>
        <v/>
      </c>
      <c r="AI62" s="383" t="s">
        <v>119</v>
      </c>
      <c r="AJ62" s="358" t="str">
        <f t="shared" si="36"/>
        <v/>
      </c>
    </row>
    <row r="63" spans="1:36" s="133" customFormat="1" ht="21" customHeight="1" x14ac:dyDescent="0.35">
      <c r="A63" s="359" t="s">
        <v>559</v>
      </c>
      <c r="B63" s="351"/>
      <c r="C63" s="352"/>
      <c r="D63" s="353"/>
      <c r="E63" s="354"/>
      <c r="F63" s="87" t="str">
        <f>IF($P63&gt;'3)招へい者4)受入れ体制'!$D$34,"",'1)受入れ機関概要'!$C$8)</f>
        <v/>
      </c>
      <c r="G63" s="87" t="str">
        <f>IF($P63&gt;'3)招へい者4)受入れ体制'!$D$34,"",'1)受入れ機関概要'!$F$8)</f>
        <v/>
      </c>
      <c r="H63" s="182" t="str">
        <f t="shared" si="41"/>
        <v/>
      </c>
      <c r="I63" s="351"/>
      <c r="J63" s="1007"/>
      <c r="K63" s="1008"/>
      <c r="L63" s="386"/>
      <c r="M63" s="1009" t="s">
        <v>119</v>
      </c>
      <c r="N63" s="1010"/>
      <c r="O63" s="448" t="s">
        <v>119</v>
      </c>
      <c r="P63" s="393">
        <v>13</v>
      </c>
      <c r="Q63" s="995"/>
      <c r="R63" s="996"/>
      <c r="T63" s="355" t="str">
        <f t="shared" si="23"/>
        <v/>
      </c>
      <c r="U63" s="356" t="str">
        <f t="shared" si="24"/>
        <v/>
      </c>
      <c r="V63" s="356" t="str">
        <f t="shared" si="38"/>
        <v/>
      </c>
      <c r="W63" s="356" t="str">
        <f t="shared" si="39"/>
        <v/>
      </c>
      <c r="X63" s="356" t="str">
        <f t="shared" si="25"/>
        <v/>
      </c>
      <c r="Y63" s="356" t="str">
        <f t="shared" si="26"/>
        <v/>
      </c>
      <c r="Z63" s="356" t="str">
        <f t="shared" si="27"/>
        <v/>
      </c>
      <c r="AA63" s="356" t="str">
        <f t="shared" si="28"/>
        <v/>
      </c>
      <c r="AB63" s="357" t="str">
        <f t="shared" si="29"/>
        <v/>
      </c>
      <c r="AC63" s="356" t="str">
        <f t="shared" si="30"/>
        <v/>
      </c>
      <c r="AD63" s="357" t="str">
        <f t="shared" si="31"/>
        <v/>
      </c>
      <c r="AE63" s="357" t="str">
        <f t="shared" si="32"/>
        <v/>
      </c>
      <c r="AF63" s="356" t="str">
        <f t="shared" si="33"/>
        <v/>
      </c>
      <c r="AG63" s="356" t="str">
        <f t="shared" si="34"/>
        <v/>
      </c>
      <c r="AH63" s="356" t="str">
        <f t="shared" si="35"/>
        <v/>
      </c>
      <c r="AI63" s="383" t="s">
        <v>119</v>
      </c>
      <c r="AJ63" s="358" t="str">
        <f t="shared" si="36"/>
        <v/>
      </c>
    </row>
    <row r="64" spans="1:36" s="133" customFormat="1" ht="21" customHeight="1" x14ac:dyDescent="0.35">
      <c r="A64" s="350" t="s">
        <v>560</v>
      </c>
      <c r="B64" s="351"/>
      <c r="C64" s="352"/>
      <c r="D64" s="353"/>
      <c r="E64" s="354"/>
      <c r="F64" s="87" t="str">
        <f>IF($P64&gt;'3)招へい者4)受入れ体制'!$D$34,"",'1)受入れ機関概要'!$C$8)</f>
        <v/>
      </c>
      <c r="G64" s="87" t="str">
        <f>IF($P64&gt;'3)招へい者4)受入れ体制'!$D$34,"",'1)受入れ機関概要'!$F$8)</f>
        <v/>
      </c>
      <c r="H64" s="182" t="str">
        <f t="shared" si="41"/>
        <v/>
      </c>
      <c r="I64" s="351"/>
      <c r="J64" s="1007"/>
      <c r="K64" s="1008"/>
      <c r="L64" s="386"/>
      <c r="M64" s="1009" t="s">
        <v>119</v>
      </c>
      <c r="N64" s="1010"/>
      <c r="O64" s="448" t="s">
        <v>119</v>
      </c>
      <c r="P64" s="393">
        <v>14</v>
      </c>
      <c r="Q64" s="995"/>
      <c r="R64" s="996"/>
      <c r="T64" s="355" t="str">
        <f t="shared" si="23"/>
        <v/>
      </c>
      <c r="U64" s="356" t="str">
        <f t="shared" si="24"/>
        <v/>
      </c>
      <c r="V64" s="356" t="str">
        <f t="shared" si="38"/>
        <v/>
      </c>
      <c r="W64" s="356" t="str">
        <f t="shared" si="39"/>
        <v/>
      </c>
      <c r="X64" s="356" t="str">
        <f t="shared" si="25"/>
        <v/>
      </c>
      <c r="Y64" s="356" t="str">
        <f t="shared" si="26"/>
        <v/>
      </c>
      <c r="Z64" s="356" t="str">
        <f t="shared" si="27"/>
        <v/>
      </c>
      <c r="AA64" s="356" t="str">
        <f t="shared" si="28"/>
        <v/>
      </c>
      <c r="AB64" s="357" t="str">
        <f t="shared" si="29"/>
        <v/>
      </c>
      <c r="AC64" s="356" t="str">
        <f t="shared" si="30"/>
        <v/>
      </c>
      <c r="AD64" s="357" t="str">
        <f t="shared" si="31"/>
        <v/>
      </c>
      <c r="AE64" s="357" t="str">
        <f t="shared" si="32"/>
        <v/>
      </c>
      <c r="AF64" s="356" t="str">
        <f t="shared" si="33"/>
        <v/>
      </c>
      <c r="AG64" s="356" t="str">
        <f t="shared" si="34"/>
        <v/>
      </c>
      <c r="AH64" s="356" t="str">
        <f t="shared" si="35"/>
        <v/>
      </c>
      <c r="AI64" s="383" t="s">
        <v>119</v>
      </c>
      <c r="AJ64" s="358" t="str">
        <f t="shared" si="36"/>
        <v/>
      </c>
    </row>
    <row r="65" spans="1:36" s="133" customFormat="1" ht="21" customHeight="1" x14ac:dyDescent="0.35">
      <c r="A65" s="359" t="s">
        <v>561</v>
      </c>
      <c r="B65" s="351"/>
      <c r="C65" s="352"/>
      <c r="D65" s="353"/>
      <c r="E65" s="354"/>
      <c r="F65" s="87" t="str">
        <f>IF($P65&gt;'3)招へい者4)受入れ体制'!$D$34,"",'1)受入れ機関概要'!$C$8)</f>
        <v/>
      </c>
      <c r="G65" s="87" t="str">
        <f>IF($P65&gt;'3)招へい者4)受入れ体制'!$D$34,"",'1)受入れ機関概要'!$F$8)</f>
        <v/>
      </c>
      <c r="H65" s="182" t="str">
        <f t="shared" si="41"/>
        <v/>
      </c>
      <c r="I65" s="351"/>
      <c r="J65" s="1007"/>
      <c r="K65" s="1008"/>
      <c r="L65" s="386"/>
      <c r="M65" s="1009" t="s">
        <v>119</v>
      </c>
      <c r="N65" s="1010"/>
      <c r="O65" s="448" t="s">
        <v>119</v>
      </c>
      <c r="P65" s="393">
        <v>15</v>
      </c>
      <c r="Q65" s="995"/>
      <c r="R65" s="996"/>
      <c r="T65" s="355" t="str">
        <f t="shared" si="23"/>
        <v/>
      </c>
      <c r="U65" s="356" t="str">
        <f t="shared" si="24"/>
        <v/>
      </c>
      <c r="V65" s="356" t="str">
        <f t="shared" si="38"/>
        <v/>
      </c>
      <c r="W65" s="356" t="str">
        <f t="shared" si="39"/>
        <v/>
      </c>
      <c r="X65" s="356" t="str">
        <f t="shared" si="25"/>
        <v/>
      </c>
      <c r="Y65" s="356" t="str">
        <f t="shared" si="26"/>
        <v/>
      </c>
      <c r="Z65" s="356" t="str">
        <f t="shared" si="27"/>
        <v/>
      </c>
      <c r="AA65" s="356" t="str">
        <f t="shared" si="28"/>
        <v/>
      </c>
      <c r="AB65" s="357" t="str">
        <f t="shared" si="29"/>
        <v/>
      </c>
      <c r="AC65" s="356" t="str">
        <f t="shared" si="30"/>
        <v/>
      </c>
      <c r="AD65" s="357" t="str">
        <f t="shared" si="31"/>
        <v/>
      </c>
      <c r="AE65" s="357" t="str">
        <f t="shared" si="32"/>
        <v/>
      </c>
      <c r="AF65" s="356" t="str">
        <f t="shared" si="33"/>
        <v/>
      </c>
      <c r="AG65" s="356" t="str">
        <f t="shared" si="34"/>
        <v/>
      </c>
      <c r="AH65" s="356" t="str">
        <f t="shared" si="35"/>
        <v/>
      </c>
      <c r="AI65" s="383" t="s">
        <v>119</v>
      </c>
      <c r="AJ65" s="358" t="str">
        <f t="shared" si="36"/>
        <v/>
      </c>
    </row>
    <row r="66" spans="1:36" s="133" customFormat="1" ht="21" customHeight="1" x14ac:dyDescent="0.35">
      <c r="A66" s="350" t="s">
        <v>562</v>
      </c>
      <c r="B66" s="351"/>
      <c r="C66" s="352"/>
      <c r="D66" s="353"/>
      <c r="E66" s="354"/>
      <c r="F66" s="87" t="str">
        <f>IF($P66&gt;'3)招へい者4)受入れ体制'!$D$34,"",'1)受入れ機関概要'!$C$8)</f>
        <v/>
      </c>
      <c r="G66" s="87" t="str">
        <f>IF($P66&gt;'3)招へい者4)受入れ体制'!$D$34,"",'1)受入れ機関概要'!$F$8)</f>
        <v/>
      </c>
      <c r="H66" s="182" t="str">
        <f t="shared" si="41"/>
        <v/>
      </c>
      <c r="I66" s="351"/>
      <c r="J66" s="1007"/>
      <c r="K66" s="1008"/>
      <c r="L66" s="386"/>
      <c r="M66" s="1009" t="s">
        <v>119</v>
      </c>
      <c r="N66" s="1010"/>
      <c r="O66" s="448" t="s">
        <v>119</v>
      </c>
      <c r="P66" s="393">
        <v>16</v>
      </c>
      <c r="Q66" s="995"/>
      <c r="R66" s="996"/>
      <c r="T66" s="355" t="str">
        <f t="shared" si="23"/>
        <v/>
      </c>
      <c r="U66" s="356" t="str">
        <f t="shared" si="24"/>
        <v/>
      </c>
      <c r="V66" s="356" t="str">
        <f t="shared" si="38"/>
        <v/>
      </c>
      <c r="W66" s="356" t="str">
        <f t="shared" si="39"/>
        <v/>
      </c>
      <c r="X66" s="356" t="str">
        <f t="shared" si="25"/>
        <v/>
      </c>
      <c r="Y66" s="356" t="str">
        <f t="shared" si="26"/>
        <v/>
      </c>
      <c r="Z66" s="356" t="str">
        <f t="shared" si="27"/>
        <v/>
      </c>
      <c r="AA66" s="356" t="str">
        <f t="shared" si="28"/>
        <v/>
      </c>
      <c r="AB66" s="357" t="str">
        <f t="shared" si="29"/>
        <v/>
      </c>
      <c r="AC66" s="356" t="str">
        <f t="shared" si="30"/>
        <v/>
      </c>
      <c r="AD66" s="357" t="str">
        <f t="shared" si="31"/>
        <v/>
      </c>
      <c r="AE66" s="357" t="str">
        <f t="shared" si="32"/>
        <v/>
      </c>
      <c r="AF66" s="356" t="str">
        <f t="shared" si="33"/>
        <v/>
      </c>
      <c r="AG66" s="356" t="str">
        <f t="shared" si="34"/>
        <v/>
      </c>
      <c r="AH66" s="356" t="str">
        <f t="shared" si="35"/>
        <v/>
      </c>
      <c r="AI66" s="383" t="s">
        <v>119</v>
      </c>
      <c r="AJ66" s="358" t="str">
        <f t="shared" si="36"/>
        <v/>
      </c>
    </row>
    <row r="67" spans="1:36" s="133" customFormat="1" ht="21" customHeight="1" x14ac:dyDescent="0.35">
      <c r="A67" s="350" t="s">
        <v>563</v>
      </c>
      <c r="B67" s="351"/>
      <c r="C67" s="352"/>
      <c r="D67" s="353"/>
      <c r="E67" s="354"/>
      <c r="F67" s="87" t="str">
        <f>IF($P67&gt;'3)招へい者4)受入れ体制'!$D$34,"",'1)受入れ機関概要'!$C$8)</f>
        <v/>
      </c>
      <c r="G67" s="87" t="str">
        <f>IF($P67&gt;'3)招へい者4)受入れ体制'!$D$34,"",'1)受入れ機関概要'!$F$8)</f>
        <v/>
      </c>
      <c r="H67" s="182" t="str">
        <f t="shared" si="41"/>
        <v/>
      </c>
      <c r="I67" s="351"/>
      <c r="J67" s="1007"/>
      <c r="K67" s="1008"/>
      <c r="L67" s="386"/>
      <c r="M67" s="1009" t="s">
        <v>119</v>
      </c>
      <c r="N67" s="1010"/>
      <c r="O67" s="448" t="s">
        <v>119</v>
      </c>
      <c r="P67" s="393">
        <v>17</v>
      </c>
      <c r="Q67" s="995"/>
      <c r="R67" s="996"/>
      <c r="T67" s="355" t="str">
        <f t="shared" si="23"/>
        <v/>
      </c>
      <c r="U67" s="356" t="str">
        <f t="shared" si="24"/>
        <v/>
      </c>
      <c r="V67" s="356" t="str">
        <f t="shared" si="38"/>
        <v/>
      </c>
      <c r="W67" s="356" t="str">
        <f t="shared" si="39"/>
        <v/>
      </c>
      <c r="X67" s="356" t="str">
        <f t="shared" si="25"/>
        <v/>
      </c>
      <c r="Y67" s="356" t="str">
        <f t="shared" si="26"/>
        <v/>
      </c>
      <c r="Z67" s="356" t="str">
        <f t="shared" si="27"/>
        <v/>
      </c>
      <c r="AA67" s="356" t="str">
        <f t="shared" si="28"/>
        <v/>
      </c>
      <c r="AB67" s="357" t="str">
        <f t="shared" si="29"/>
        <v/>
      </c>
      <c r="AC67" s="356" t="str">
        <f t="shared" si="30"/>
        <v/>
      </c>
      <c r="AD67" s="357" t="str">
        <f t="shared" si="31"/>
        <v/>
      </c>
      <c r="AE67" s="357" t="str">
        <f t="shared" si="32"/>
        <v/>
      </c>
      <c r="AF67" s="356" t="str">
        <f t="shared" si="33"/>
        <v/>
      </c>
      <c r="AG67" s="356" t="str">
        <f t="shared" si="34"/>
        <v/>
      </c>
      <c r="AH67" s="356" t="str">
        <f t="shared" si="35"/>
        <v/>
      </c>
      <c r="AI67" s="383" t="s">
        <v>119</v>
      </c>
      <c r="AJ67" s="358" t="str">
        <f t="shared" si="36"/>
        <v/>
      </c>
    </row>
    <row r="68" spans="1:36" s="133" customFormat="1" ht="21" customHeight="1" x14ac:dyDescent="0.35">
      <c r="A68" s="359" t="s">
        <v>564</v>
      </c>
      <c r="B68" s="351"/>
      <c r="C68" s="352"/>
      <c r="D68" s="353"/>
      <c r="E68" s="354"/>
      <c r="F68" s="87" t="str">
        <f>IF($P68&gt;'3)招へい者4)受入れ体制'!$D$34,"",'1)受入れ機関概要'!$C$8)</f>
        <v/>
      </c>
      <c r="G68" s="87" t="str">
        <f>IF($P68&gt;'3)招へい者4)受入れ体制'!$D$34,"",'1)受入れ機関概要'!$F$8)</f>
        <v/>
      </c>
      <c r="H68" s="182" t="str">
        <f t="shared" si="41"/>
        <v/>
      </c>
      <c r="I68" s="351"/>
      <c r="J68" s="1007"/>
      <c r="K68" s="1008"/>
      <c r="L68" s="386"/>
      <c r="M68" s="1009" t="s">
        <v>119</v>
      </c>
      <c r="N68" s="1010"/>
      <c r="O68" s="448" t="s">
        <v>119</v>
      </c>
      <c r="P68" s="393">
        <v>18</v>
      </c>
      <c r="Q68" s="995"/>
      <c r="R68" s="996"/>
      <c r="T68" s="355" t="str">
        <f t="shared" si="23"/>
        <v/>
      </c>
      <c r="U68" s="356" t="str">
        <f t="shared" si="24"/>
        <v/>
      </c>
      <c r="V68" s="356" t="str">
        <f t="shared" si="38"/>
        <v/>
      </c>
      <c r="W68" s="356" t="str">
        <f t="shared" si="39"/>
        <v/>
      </c>
      <c r="X68" s="356" t="str">
        <f t="shared" si="25"/>
        <v/>
      </c>
      <c r="Y68" s="356" t="str">
        <f t="shared" si="26"/>
        <v/>
      </c>
      <c r="Z68" s="356" t="str">
        <f t="shared" si="27"/>
        <v/>
      </c>
      <c r="AA68" s="356" t="str">
        <f t="shared" si="28"/>
        <v/>
      </c>
      <c r="AB68" s="357" t="str">
        <f t="shared" si="29"/>
        <v/>
      </c>
      <c r="AC68" s="356" t="str">
        <f t="shared" si="30"/>
        <v/>
      </c>
      <c r="AD68" s="357" t="str">
        <f t="shared" si="31"/>
        <v/>
      </c>
      <c r="AE68" s="357" t="str">
        <f t="shared" si="32"/>
        <v/>
      </c>
      <c r="AF68" s="356" t="str">
        <f t="shared" si="33"/>
        <v/>
      </c>
      <c r="AG68" s="356" t="str">
        <f t="shared" si="34"/>
        <v/>
      </c>
      <c r="AH68" s="356" t="str">
        <f t="shared" si="35"/>
        <v/>
      </c>
      <c r="AI68" s="383" t="s">
        <v>119</v>
      </c>
      <c r="AJ68" s="358" t="str">
        <f t="shared" si="36"/>
        <v/>
      </c>
    </row>
    <row r="69" spans="1:36" s="133" customFormat="1" ht="21" customHeight="1" x14ac:dyDescent="0.35">
      <c r="A69" s="350" t="s">
        <v>565</v>
      </c>
      <c r="B69" s="351"/>
      <c r="C69" s="352"/>
      <c r="D69" s="353"/>
      <c r="E69" s="354"/>
      <c r="F69" s="87" t="str">
        <f>IF($P69&gt;'3)招へい者4)受入れ体制'!$D$34,"",'1)受入れ機関概要'!$C$8)</f>
        <v/>
      </c>
      <c r="G69" s="87" t="str">
        <f>IF($P69&gt;'3)招へい者4)受入れ体制'!$D$34,"",'1)受入れ機関概要'!$F$8)</f>
        <v/>
      </c>
      <c r="H69" s="182" t="str">
        <f t="shared" si="41"/>
        <v/>
      </c>
      <c r="I69" s="351"/>
      <c r="J69" s="1007"/>
      <c r="K69" s="1008"/>
      <c r="L69" s="386"/>
      <c r="M69" s="1009" t="s">
        <v>119</v>
      </c>
      <c r="N69" s="1010"/>
      <c r="O69" s="448" t="s">
        <v>119</v>
      </c>
      <c r="P69" s="393">
        <v>19</v>
      </c>
      <c r="Q69" s="995"/>
      <c r="R69" s="996"/>
      <c r="T69" s="355" t="str">
        <f t="shared" si="23"/>
        <v/>
      </c>
      <c r="U69" s="356" t="str">
        <f t="shared" si="24"/>
        <v/>
      </c>
      <c r="V69" s="356" t="str">
        <f t="shared" si="38"/>
        <v/>
      </c>
      <c r="W69" s="356" t="str">
        <f t="shared" si="39"/>
        <v/>
      </c>
      <c r="X69" s="356" t="str">
        <f t="shared" si="25"/>
        <v/>
      </c>
      <c r="Y69" s="356" t="str">
        <f t="shared" si="26"/>
        <v/>
      </c>
      <c r="Z69" s="356" t="str">
        <f t="shared" si="27"/>
        <v/>
      </c>
      <c r="AA69" s="356" t="str">
        <f t="shared" si="28"/>
        <v/>
      </c>
      <c r="AB69" s="357" t="str">
        <f t="shared" si="29"/>
        <v/>
      </c>
      <c r="AC69" s="356" t="str">
        <f t="shared" si="30"/>
        <v/>
      </c>
      <c r="AD69" s="357" t="str">
        <f t="shared" si="31"/>
        <v/>
      </c>
      <c r="AE69" s="357" t="str">
        <f t="shared" si="32"/>
        <v/>
      </c>
      <c r="AF69" s="356" t="str">
        <f t="shared" si="33"/>
        <v/>
      </c>
      <c r="AG69" s="356" t="str">
        <f t="shared" si="34"/>
        <v/>
      </c>
      <c r="AH69" s="356" t="str">
        <f t="shared" si="35"/>
        <v/>
      </c>
      <c r="AI69" s="383" t="s">
        <v>119</v>
      </c>
      <c r="AJ69" s="358" t="str">
        <f t="shared" si="36"/>
        <v/>
      </c>
    </row>
    <row r="70" spans="1:36" s="133" customFormat="1" ht="21" customHeight="1" x14ac:dyDescent="0.35">
      <c r="A70" s="359" t="s">
        <v>566</v>
      </c>
      <c r="B70" s="351"/>
      <c r="C70" s="352"/>
      <c r="D70" s="353"/>
      <c r="E70" s="354"/>
      <c r="F70" s="87" t="str">
        <f>IF($P70&gt;'3)招へい者4)受入れ体制'!$D$34,"",'1)受入れ機関概要'!$C$8)</f>
        <v/>
      </c>
      <c r="G70" s="87" t="str">
        <f>IF($P70&gt;'3)招へい者4)受入れ体制'!$D$34,"",'1)受入れ機関概要'!$F$8)</f>
        <v/>
      </c>
      <c r="H70" s="182" t="str">
        <f t="shared" si="41"/>
        <v/>
      </c>
      <c r="I70" s="351"/>
      <c r="J70" s="1007"/>
      <c r="K70" s="1008"/>
      <c r="L70" s="386"/>
      <c r="M70" s="1009" t="s">
        <v>119</v>
      </c>
      <c r="N70" s="1010"/>
      <c r="O70" s="448" t="s">
        <v>119</v>
      </c>
      <c r="P70" s="393">
        <v>20</v>
      </c>
      <c r="Q70" s="995"/>
      <c r="R70" s="996"/>
      <c r="T70" s="355" t="str">
        <f t="shared" si="23"/>
        <v/>
      </c>
      <c r="U70" s="356" t="str">
        <f t="shared" si="24"/>
        <v/>
      </c>
      <c r="V70" s="356" t="str">
        <f t="shared" si="38"/>
        <v/>
      </c>
      <c r="W70" s="356" t="str">
        <f t="shared" si="39"/>
        <v/>
      </c>
      <c r="X70" s="356" t="str">
        <f t="shared" si="25"/>
        <v/>
      </c>
      <c r="Y70" s="356" t="str">
        <f t="shared" si="26"/>
        <v/>
      </c>
      <c r="Z70" s="356" t="str">
        <f t="shared" si="27"/>
        <v/>
      </c>
      <c r="AA70" s="356" t="str">
        <f t="shared" si="28"/>
        <v/>
      </c>
      <c r="AB70" s="357" t="str">
        <f t="shared" si="29"/>
        <v/>
      </c>
      <c r="AC70" s="356" t="str">
        <f t="shared" si="30"/>
        <v/>
      </c>
      <c r="AD70" s="357" t="str">
        <f t="shared" si="31"/>
        <v/>
      </c>
      <c r="AE70" s="357" t="str">
        <f t="shared" si="32"/>
        <v/>
      </c>
      <c r="AF70" s="356" t="str">
        <f t="shared" si="33"/>
        <v/>
      </c>
      <c r="AG70" s="356" t="str">
        <f t="shared" si="34"/>
        <v/>
      </c>
      <c r="AH70" s="356" t="str">
        <f t="shared" si="35"/>
        <v/>
      </c>
      <c r="AI70" s="383" t="s">
        <v>119</v>
      </c>
      <c r="AJ70" s="358" t="str">
        <f t="shared" si="36"/>
        <v/>
      </c>
    </row>
    <row r="71" spans="1:36" s="133" customFormat="1" ht="21" customHeight="1" x14ac:dyDescent="0.35">
      <c r="A71" s="350" t="s">
        <v>567</v>
      </c>
      <c r="B71" s="351"/>
      <c r="C71" s="352"/>
      <c r="D71" s="353"/>
      <c r="E71" s="354"/>
      <c r="F71" s="87" t="str">
        <f>IF($P71&gt;'3)招へい者4)受入れ体制'!$D$34,"",'1)受入れ機関概要'!$C$8)</f>
        <v/>
      </c>
      <c r="G71" s="87" t="str">
        <f>IF($P71&gt;'3)招へい者4)受入れ体制'!$D$34,"",'1)受入れ機関概要'!$F$8)</f>
        <v/>
      </c>
      <c r="H71" s="182" t="str">
        <f t="shared" si="41"/>
        <v/>
      </c>
      <c r="I71" s="351"/>
      <c r="J71" s="1007"/>
      <c r="K71" s="1008"/>
      <c r="L71" s="386"/>
      <c r="M71" s="1009" t="s">
        <v>119</v>
      </c>
      <c r="N71" s="1010"/>
      <c r="O71" s="448" t="s">
        <v>119</v>
      </c>
      <c r="P71" s="393">
        <v>21</v>
      </c>
      <c r="Q71" s="995"/>
      <c r="R71" s="996"/>
      <c r="T71" s="355" t="str">
        <f t="shared" si="23"/>
        <v/>
      </c>
      <c r="U71" s="356" t="str">
        <f t="shared" si="24"/>
        <v/>
      </c>
      <c r="V71" s="356" t="str">
        <f t="shared" si="38"/>
        <v/>
      </c>
      <c r="W71" s="356" t="str">
        <f t="shared" si="39"/>
        <v/>
      </c>
      <c r="X71" s="356" t="str">
        <f t="shared" si="25"/>
        <v/>
      </c>
      <c r="Y71" s="356" t="str">
        <f t="shared" si="26"/>
        <v/>
      </c>
      <c r="Z71" s="356" t="str">
        <f t="shared" si="27"/>
        <v/>
      </c>
      <c r="AA71" s="356" t="str">
        <f t="shared" si="28"/>
        <v/>
      </c>
      <c r="AB71" s="357" t="str">
        <f t="shared" si="29"/>
        <v/>
      </c>
      <c r="AC71" s="356" t="str">
        <f t="shared" si="30"/>
        <v/>
      </c>
      <c r="AD71" s="357" t="str">
        <f t="shared" si="31"/>
        <v/>
      </c>
      <c r="AE71" s="357" t="str">
        <f t="shared" si="32"/>
        <v/>
      </c>
      <c r="AF71" s="356" t="str">
        <f t="shared" si="33"/>
        <v/>
      </c>
      <c r="AG71" s="356" t="str">
        <f t="shared" si="34"/>
        <v/>
      </c>
      <c r="AH71" s="356" t="str">
        <f t="shared" si="35"/>
        <v/>
      </c>
      <c r="AI71" s="383" t="s">
        <v>119</v>
      </c>
      <c r="AJ71" s="358" t="str">
        <f t="shared" si="36"/>
        <v/>
      </c>
    </row>
    <row r="72" spans="1:36" s="133" customFormat="1" ht="21" customHeight="1" x14ac:dyDescent="0.35">
      <c r="A72" s="359" t="s">
        <v>568</v>
      </c>
      <c r="B72" s="351"/>
      <c r="C72" s="352"/>
      <c r="D72" s="353"/>
      <c r="E72" s="354"/>
      <c r="F72" s="87" t="str">
        <f>IF($P72&gt;'3)招へい者4)受入れ体制'!$D$34,"",'1)受入れ機関概要'!$C$8)</f>
        <v/>
      </c>
      <c r="G72" s="87" t="str">
        <f>IF($P72&gt;'3)招へい者4)受入れ体制'!$D$34,"",'1)受入れ機関概要'!$F$8)</f>
        <v/>
      </c>
      <c r="H72" s="182" t="str">
        <f t="shared" si="41"/>
        <v/>
      </c>
      <c r="I72" s="351"/>
      <c r="J72" s="1007"/>
      <c r="K72" s="1008"/>
      <c r="L72" s="386"/>
      <c r="M72" s="1009" t="s">
        <v>119</v>
      </c>
      <c r="N72" s="1010"/>
      <c r="O72" s="448" t="s">
        <v>119</v>
      </c>
      <c r="P72" s="393">
        <v>22</v>
      </c>
      <c r="Q72" s="995"/>
      <c r="R72" s="996"/>
      <c r="T72" s="355" t="str">
        <f t="shared" si="23"/>
        <v/>
      </c>
      <c r="U72" s="356" t="str">
        <f t="shared" si="24"/>
        <v/>
      </c>
      <c r="V72" s="356" t="str">
        <f t="shared" si="38"/>
        <v/>
      </c>
      <c r="W72" s="356" t="str">
        <f t="shared" si="39"/>
        <v/>
      </c>
      <c r="X72" s="356" t="str">
        <f t="shared" si="25"/>
        <v/>
      </c>
      <c r="Y72" s="356" t="str">
        <f t="shared" si="26"/>
        <v/>
      </c>
      <c r="Z72" s="356" t="str">
        <f t="shared" si="27"/>
        <v/>
      </c>
      <c r="AA72" s="356" t="str">
        <f t="shared" si="28"/>
        <v/>
      </c>
      <c r="AB72" s="357" t="str">
        <f t="shared" si="29"/>
        <v/>
      </c>
      <c r="AC72" s="356" t="str">
        <f t="shared" si="30"/>
        <v/>
      </c>
      <c r="AD72" s="357" t="str">
        <f t="shared" si="31"/>
        <v/>
      </c>
      <c r="AE72" s="357" t="str">
        <f t="shared" si="32"/>
        <v/>
      </c>
      <c r="AF72" s="356" t="str">
        <f t="shared" si="33"/>
        <v/>
      </c>
      <c r="AG72" s="356" t="str">
        <f t="shared" si="34"/>
        <v/>
      </c>
      <c r="AH72" s="356" t="str">
        <f t="shared" si="35"/>
        <v/>
      </c>
      <c r="AI72" s="383" t="s">
        <v>119</v>
      </c>
      <c r="AJ72" s="358" t="str">
        <f t="shared" si="36"/>
        <v/>
      </c>
    </row>
    <row r="73" spans="1:36" s="133" customFormat="1" ht="21" customHeight="1" x14ac:dyDescent="0.35">
      <c r="A73" s="350" t="s">
        <v>569</v>
      </c>
      <c r="B73" s="351"/>
      <c r="C73" s="352"/>
      <c r="D73" s="353"/>
      <c r="E73" s="354"/>
      <c r="F73" s="87" t="str">
        <f>IF($P73&gt;'3)招へい者4)受入れ体制'!$D$34,"",'1)受入れ機関概要'!$C$8)</f>
        <v/>
      </c>
      <c r="G73" s="87" t="str">
        <f>IF($P73&gt;'3)招へい者4)受入れ体制'!$D$34,"",'1)受入れ機関概要'!$F$8)</f>
        <v/>
      </c>
      <c r="H73" s="182" t="str">
        <f t="shared" si="41"/>
        <v/>
      </c>
      <c r="I73" s="351"/>
      <c r="J73" s="1007"/>
      <c r="K73" s="1008"/>
      <c r="L73" s="386"/>
      <c r="M73" s="1009" t="s">
        <v>119</v>
      </c>
      <c r="N73" s="1010"/>
      <c r="O73" s="448" t="s">
        <v>119</v>
      </c>
      <c r="P73" s="393">
        <v>23</v>
      </c>
      <c r="Q73" s="995"/>
      <c r="R73" s="996"/>
      <c r="T73" s="355" t="str">
        <f t="shared" si="23"/>
        <v/>
      </c>
      <c r="U73" s="356" t="str">
        <f t="shared" si="24"/>
        <v/>
      </c>
      <c r="V73" s="356" t="str">
        <f t="shared" si="38"/>
        <v/>
      </c>
      <c r="W73" s="356" t="str">
        <f t="shared" si="39"/>
        <v/>
      </c>
      <c r="X73" s="356" t="str">
        <f t="shared" si="25"/>
        <v/>
      </c>
      <c r="Y73" s="356" t="str">
        <f t="shared" si="26"/>
        <v/>
      </c>
      <c r="Z73" s="356" t="str">
        <f t="shared" si="27"/>
        <v/>
      </c>
      <c r="AA73" s="356" t="str">
        <f t="shared" si="28"/>
        <v/>
      </c>
      <c r="AB73" s="357" t="str">
        <f t="shared" si="29"/>
        <v/>
      </c>
      <c r="AC73" s="356" t="str">
        <f t="shared" si="30"/>
        <v/>
      </c>
      <c r="AD73" s="357" t="str">
        <f t="shared" si="31"/>
        <v/>
      </c>
      <c r="AE73" s="357" t="str">
        <f t="shared" si="32"/>
        <v/>
      </c>
      <c r="AF73" s="356" t="str">
        <f t="shared" si="33"/>
        <v/>
      </c>
      <c r="AG73" s="356" t="str">
        <f t="shared" si="34"/>
        <v/>
      </c>
      <c r="AH73" s="356" t="str">
        <f t="shared" si="35"/>
        <v/>
      </c>
      <c r="AI73" s="383" t="s">
        <v>119</v>
      </c>
      <c r="AJ73" s="358" t="str">
        <f t="shared" si="36"/>
        <v/>
      </c>
    </row>
    <row r="74" spans="1:36" s="133" customFormat="1" ht="21" customHeight="1" x14ac:dyDescent="0.35">
      <c r="A74" s="359" t="s">
        <v>570</v>
      </c>
      <c r="B74" s="351"/>
      <c r="C74" s="352"/>
      <c r="D74" s="353"/>
      <c r="E74" s="354"/>
      <c r="F74" s="87" t="str">
        <f>IF($P74&gt;'3)招へい者4)受入れ体制'!$D$34,"",'1)受入れ機関概要'!$C$8)</f>
        <v/>
      </c>
      <c r="G74" s="87" t="str">
        <f>IF($P74&gt;'3)招へい者4)受入れ体制'!$D$34,"",'1)受入れ機関概要'!$F$8)</f>
        <v/>
      </c>
      <c r="H74" s="182" t="str">
        <f t="shared" si="41"/>
        <v/>
      </c>
      <c r="I74" s="351"/>
      <c r="J74" s="1007"/>
      <c r="K74" s="1008"/>
      <c r="L74" s="386"/>
      <c r="M74" s="1009" t="s">
        <v>119</v>
      </c>
      <c r="N74" s="1010"/>
      <c r="O74" s="448" t="s">
        <v>119</v>
      </c>
      <c r="P74" s="393">
        <v>24</v>
      </c>
      <c r="Q74" s="995"/>
      <c r="R74" s="996"/>
      <c r="T74" s="355" t="str">
        <f t="shared" si="23"/>
        <v/>
      </c>
      <c r="U74" s="356" t="str">
        <f t="shared" si="24"/>
        <v/>
      </c>
      <c r="V74" s="356" t="str">
        <f t="shared" si="38"/>
        <v/>
      </c>
      <c r="W74" s="356" t="str">
        <f t="shared" si="39"/>
        <v/>
      </c>
      <c r="X74" s="356" t="str">
        <f t="shared" si="25"/>
        <v/>
      </c>
      <c r="Y74" s="356" t="str">
        <f t="shared" si="26"/>
        <v/>
      </c>
      <c r="Z74" s="356" t="str">
        <f t="shared" si="27"/>
        <v/>
      </c>
      <c r="AA74" s="356" t="str">
        <f t="shared" si="28"/>
        <v/>
      </c>
      <c r="AB74" s="357" t="str">
        <f t="shared" si="29"/>
        <v/>
      </c>
      <c r="AC74" s="356" t="str">
        <f t="shared" si="30"/>
        <v/>
      </c>
      <c r="AD74" s="357" t="str">
        <f t="shared" si="31"/>
        <v/>
      </c>
      <c r="AE74" s="357" t="str">
        <f t="shared" si="32"/>
        <v/>
      </c>
      <c r="AF74" s="356" t="str">
        <f t="shared" si="33"/>
        <v/>
      </c>
      <c r="AG74" s="356" t="str">
        <f t="shared" si="34"/>
        <v/>
      </c>
      <c r="AH74" s="356" t="str">
        <f t="shared" si="35"/>
        <v/>
      </c>
      <c r="AI74" s="383" t="s">
        <v>119</v>
      </c>
      <c r="AJ74" s="358" t="str">
        <f t="shared" si="36"/>
        <v/>
      </c>
    </row>
    <row r="75" spans="1:36" s="133" customFormat="1" ht="21" customHeight="1" x14ac:dyDescent="0.35">
      <c r="A75" s="350" t="s">
        <v>571</v>
      </c>
      <c r="B75" s="351"/>
      <c r="C75" s="352"/>
      <c r="D75" s="353"/>
      <c r="E75" s="354"/>
      <c r="F75" s="87" t="str">
        <f>IF($P75&gt;'3)招へい者4)受入れ体制'!$D$34,"",'1)受入れ機関概要'!$C$8)</f>
        <v/>
      </c>
      <c r="G75" s="87" t="str">
        <f>IF($P75&gt;'3)招へい者4)受入れ体制'!$D$34,"",'1)受入れ機関概要'!$F$8)</f>
        <v/>
      </c>
      <c r="H75" s="182" t="str">
        <f t="shared" si="41"/>
        <v/>
      </c>
      <c r="I75" s="351"/>
      <c r="J75" s="1007"/>
      <c r="K75" s="1008"/>
      <c r="L75" s="386"/>
      <c r="M75" s="1009" t="s">
        <v>119</v>
      </c>
      <c r="N75" s="1010"/>
      <c r="O75" s="448" t="s">
        <v>119</v>
      </c>
      <c r="P75" s="393">
        <v>25</v>
      </c>
      <c r="Q75" s="995"/>
      <c r="R75" s="996"/>
      <c r="T75" s="355" t="str">
        <f t="shared" si="23"/>
        <v/>
      </c>
      <c r="U75" s="356" t="str">
        <f t="shared" si="24"/>
        <v/>
      </c>
      <c r="V75" s="356" t="str">
        <f t="shared" si="38"/>
        <v/>
      </c>
      <c r="W75" s="356" t="str">
        <f t="shared" si="39"/>
        <v/>
      </c>
      <c r="X75" s="356" t="str">
        <f t="shared" si="25"/>
        <v/>
      </c>
      <c r="Y75" s="356" t="str">
        <f t="shared" ref="Y75:Y100" si="42">IF(B75="","",B75)</f>
        <v/>
      </c>
      <c r="Z75" s="356" t="str">
        <f t="shared" ref="Z75:Z100" si="43">IF(C75="","",C75)</f>
        <v/>
      </c>
      <c r="AA75" s="356" t="str">
        <f t="shared" ref="AA75:AA100" si="44">IF(D75="","",D75)</f>
        <v/>
      </c>
      <c r="AB75" s="357" t="str">
        <f t="shared" ref="AB75:AB100" si="45">IF(E75="","",E75)</f>
        <v/>
      </c>
      <c r="AC75" s="356" t="str">
        <f t="shared" si="30"/>
        <v/>
      </c>
      <c r="AD75" s="357" t="str">
        <f t="shared" ref="AD75:AD100" si="46">IF(F75="","",F75)</f>
        <v/>
      </c>
      <c r="AE75" s="357" t="str">
        <f t="shared" ref="AE75:AE100" si="47">IF(G75="","",G75)</f>
        <v/>
      </c>
      <c r="AF75" s="356" t="str">
        <f t="shared" ref="AF75:AF100" si="48">IF(H75="","",H75)</f>
        <v/>
      </c>
      <c r="AG75" s="356" t="str">
        <f t="shared" si="34"/>
        <v/>
      </c>
      <c r="AH75" s="356" t="str">
        <f t="shared" si="35"/>
        <v/>
      </c>
      <c r="AI75" s="383" t="s">
        <v>119</v>
      </c>
      <c r="AJ75" s="358" t="str">
        <f t="shared" si="36"/>
        <v/>
      </c>
    </row>
    <row r="76" spans="1:36" s="133" customFormat="1" ht="21" customHeight="1" x14ac:dyDescent="0.35">
      <c r="A76" s="359" t="s">
        <v>572</v>
      </c>
      <c r="B76" s="351"/>
      <c r="C76" s="352"/>
      <c r="D76" s="353"/>
      <c r="E76" s="354"/>
      <c r="F76" s="87" t="str">
        <f>IF($P76&gt;'3)招へい者4)受入れ体制'!$D$34,"",'1)受入れ機関概要'!$C$8)</f>
        <v/>
      </c>
      <c r="G76" s="87" t="str">
        <f>IF($P76&gt;'3)招へい者4)受入れ体制'!$D$34,"",'1)受入れ機関概要'!$F$8)</f>
        <v/>
      </c>
      <c r="H76" s="182" t="str">
        <f t="shared" si="41"/>
        <v/>
      </c>
      <c r="I76" s="351"/>
      <c r="J76" s="1007"/>
      <c r="K76" s="1008"/>
      <c r="L76" s="386"/>
      <c r="M76" s="1009" t="s">
        <v>119</v>
      </c>
      <c r="N76" s="1010"/>
      <c r="O76" s="448" t="s">
        <v>119</v>
      </c>
      <c r="P76" s="393">
        <v>26</v>
      </c>
      <c r="Q76" s="995"/>
      <c r="R76" s="996"/>
      <c r="T76" s="355" t="str">
        <f t="shared" si="23"/>
        <v/>
      </c>
      <c r="U76" s="356" t="str">
        <f t="shared" si="24"/>
        <v/>
      </c>
      <c r="V76" s="356" t="str">
        <f t="shared" si="38"/>
        <v/>
      </c>
      <c r="W76" s="356" t="str">
        <f t="shared" si="39"/>
        <v/>
      </c>
      <c r="X76" s="356" t="str">
        <f t="shared" si="25"/>
        <v/>
      </c>
      <c r="Y76" s="356" t="str">
        <f t="shared" si="42"/>
        <v/>
      </c>
      <c r="Z76" s="356" t="str">
        <f t="shared" si="43"/>
        <v/>
      </c>
      <c r="AA76" s="356" t="str">
        <f t="shared" si="44"/>
        <v/>
      </c>
      <c r="AB76" s="357" t="str">
        <f t="shared" si="45"/>
        <v/>
      </c>
      <c r="AC76" s="356" t="str">
        <f t="shared" si="30"/>
        <v/>
      </c>
      <c r="AD76" s="357" t="str">
        <f t="shared" si="46"/>
        <v/>
      </c>
      <c r="AE76" s="357" t="str">
        <f t="shared" si="47"/>
        <v/>
      </c>
      <c r="AF76" s="356" t="str">
        <f t="shared" si="48"/>
        <v/>
      </c>
      <c r="AG76" s="356" t="str">
        <f t="shared" si="34"/>
        <v/>
      </c>
      <c r="AH76" s="356" t="str">
        <f t="shared" si="35"/>
        <v/>
      </c>
      <c r="AI76" s="383" t="s">
        <v>119</v>
      </c>
      <c r="AJ76" s="358" t="str">
        <f t="shared" si="36"/>
        <v/>
      </c>
    </row>
    <row r="77" spans="1:36" s="133" customFormat="1" ht="21" customHeight="1" x14ac:dyDescent="0.35">
      <c r="A77" s="350" t="s">
        <v>573</v>
      </c>
      <c r="B77" s="351"/>
      <c r="C77" s="352"/>
      <c r="D77" s="353"/>
      <c r="E77" s="354"/>
      <c r="F77" s="87" t="str">
        <f>IF($P77&gt;'3)招へい者4)受入れ体制'!$D$34,"",'1)受入れ機関概要'!$C$8)</f>
        <v/>
      </c>
      <c r="G77" s="87" t="str">
        <f>IF($P77&gt;'3)招へい者4)受入れ体制'!$D$34,"",'1)受入れ機関概要'!$F$8)</f>
        <v/>
      </c>
      <c r="H77" s="182" t="str">
        <f t="shared" si="41"/>
        <v/>
      </c>
      <c r="I77" s="351"/>
      <c r="J77" s="1007"/>
      <c r="K77" s="1008"/>
      <c r="L77" s="386"/>
      <c r="M77" s="1009" t="s">
        <v>119</v>
      </c>
      <c r="N77" s="1010"/>
      <c r="O77" s="448" t="s">
        <v>119</v>
      </c>
      <c r="P77" s="393">
        <v>27</v>
      </c>
      <c r="Q77" s="995"/>
      <c r="R77" s="996"/>
      <c r="T77" s="355" t="str">
        <f t="shared" si="23"/>
        <v/>
      </c>
      <c r="U77" s="356" t="str">
        <f t="shared" si="24"/>
        <v/>
      </c>
      <c r="V77" s="356" t="str">
        <f t="shared" si="38"/>
        <v/>
      </c>
      <c r="W77" s="356" t="str">
        <f t="shared" si="39"/>
        <v/>
      </c>
      <c r="X77" s="356" t="str">
        <f t="shared" si="25"/>
        <v/>
      </c>
      <c r="Y77" s="356" t="str">
        <f t="shared" si="42"/>
        <v/>
      </c>
      <c r="Z77" s="356" t="str">
        <f t="shared" si="43"/>
        <v/>
      </c>
      <c r="AA77" s="356" t="str">
        <f t="shared" si="44"/>
        <v/>
      </c>
      <c r="AB77" s="357" t="str">
        <f t="shared" si="45"/>
        <v/>
      </c>
      <c r="AC77" s="356" t="str">
        <f t="shared" si="30"/>
        <v/>
      </c>
      <c r="AD77" s="357" t="str">
        <f t="shared" si="46"/>
        <v/>
      </c>
      <c r="AE77" s="357" t="str">
        <f t="shared" si="47"/>
        <v/>
      </c>
      <c r="AF77" s="356" t="str">
        <f t="shared" si="48"/>
        <v/>
      </c>
      <c r="AG77" s="356" t="str">
        <f t="shared" si="34"/>
        <v/>
      </c>
      <c r="AH77" s="356" t="str">
        <f t="shared" si="35"/>
        <v/>
      </c>
      <c r="AI77" s="383" t="s">
        <v>119</v>
      </c>
      <c r="AJ77" s="358" t="str">
        <f t="shared" si="36"/>
        <v/>
      </c>
    </row>
    <row r="78" spans="1:36" s="133" customFormat="1" ht="21" customHeight="1" x14ac:dyDescent="0.35">
      <c r="A78" s="359" t="s">
        <v>574</v>
      </c>
      <c r="B78" s="351"/>
      <c r="C78" s="352"/>
      <c r="D78" s="353"/>
      <c r="E78" s="354"/>
      <c r="F78" s="87" t="str">
        <f>IF($P78&gt;'3)招へい者4)受入れ体制'!$D$34,"",'1)受入れ機関概要'!$C$8)</f>
        <v/>
      </c>
      <c r="G78" s="87" t="str">
        <f>IF($P78&gt;'3)招へい者4)受入れ体制'!$D$34,"",'1)受入れ機関概要'!$F$8)</f>
        <v/>
      </c>
      <c r="H78" s="182" t="str">
        <f t="shared" si="41"/>
        <v/>
      </c>
      <c r="I78" s="351"/>
      <c r="J78" s="1007"/>
      <c r="K78" s="1008"/>
      <c r="L78" s="386"/>
      <c r="M78" s="1009" t="s">
        <v>119</v>
      </c>
      <c r="N78" s="1010"/>
      <c r="O78" s="448" t="s">
        <v>119</v>
      </c>
      <c r="P78" s="393">
        <v>28</v>
      </c>
      <c r="Q78" s="995"/>
      <c r="R78" s="996"/>
      <c r="T78" s="355" t="str">
        <f t="shared" si="23"/>
        <v/>
      </c>
      <c r="U78" s="356" t="str">
        <f t="shared" si="24"/>
        <v/>
      </c>
      <c r="V78" s="356" t="str">
        <f t="shared" si="38"/>
        <v/>
      </c>
      <c r="W78" s="356" t="str">
        <f t="shared" si="39"/>
        <v/>
      </c>
      <c r="X78" s="356" t="str">
        <f t="shared" si="25"/>
        <v/>
      </c>
      <c r="Y78" s="356" t="str">
        <f t="shared" si="42"/>
        <v/>
      </c>
      <c r="Z78" s="356" t="str">
        <f t="shared" si="43"/>
        <v/>
      </c>
      <c r="AA78" s="356" t="str">
        <f t="shared" si="44"/>
        <v/>
      </c>
      <c r="AB78" s="357" t="str">
        <f t="shared" si="45"/>
        <v/>
      </c>
      <c r="AC78" s="356" t="str">
        <f t="shared" si="30"/>
        <v/>
      </c>
      <c r="AD78" s="357" t="str">
        <f t="shared" si="46"/>
        <v/>
      </c>
      <c r="AE78" s="357" t="str">
        <f t="shared" si="47"/>
        <v/>
      </c>
      <c r="AF78" s="356" t="str">
        <f t="shared" si="48"/>
        <v/>
      </c>
      <c r="AG78" s="356" t="str">
        <f t="shared" si="34"/>
        <v/>
      </c>
      <c r="AH78" s="356" t="str">
        <f t="shared" si="35"/>
        <v/>
      </c>
      <c r="AI78" s="383" t="s">
        <v>119</v>
      </c>
      <c r="AJ78" s="358" t="str">
        <f t="shared" si="36"/>
        <v/>
      </c>
    </row>
    <row r="79" spans="1:36" s="133" customFormat="1" ht="21" customHeight="1" x14ac:dyDescent="0.35">
      <c r="A79" s="350" t="s">
        <v>575</v>
      </c>
      <c r="B79" s="351"/>
      <c r="C79" s="352"/>
      <c r="D79" s="353"/>
      <c r="E79" s="354"/>
      <c r="F79" s="87" t="str">
        <f>IF($P79&gt;'3)招へい者4)受入れ体制'!$D$34,"",'1)受入れ機関概要'!$C$8)</f>
        <v/>
      </c>
      <c r="G79" s="87" t="str">
        <f>IF($P79&gt;'3)招へい者4)受入れ体制'!$D$34,"",'1)受入れ機関概要'!$F$8)</f>
        <v/>
      </c>
      <c r="H79" s="182" t="str">
        <f t="shared" si="41"/>
        <v/>
      </c>
      <c r="I79" s="351"/>
      <c r="J79" s="1007"/>
      <c r="K79" s="1008"/>
      <c r="L79" s="386"/>
      <c r="M79" s="1009" t="s">
        <v>119</v>
      </c>
      <c r="N79" s="1010"/>
      <c r="O79" s="448" t="s">
        <v>119</v>
      </c>
      <c r="P79" s="393">
        <v>29</v>
      </c>
      <c r="Q79" s="995"/>
      <c r="R79" s="996"/>
      <c r="T79" s="355" t="str">
        <f t="shared" si="23"/>
        <v/>
      </c>
      <c r="U79" s="356" t="str">
        <f t="shared" si="24"/>
        <v/>
      </c>
      <c r="V79" s="356" t="str">
        <f t="shared" si="38"/>
        <v/>
      </c>
      <c r="W79" s="356" t="str">
        <f t="shared" si="39"/>
        <v/>
      </c>
      <c r="X79" s="356" t="str">
        <f t="shared" si="25"/>
        <v/>
      </c>
      <c r="Y79" s="356" t="str">
        <f t="shared" si="42"/>
        <v/>
      </c>
      <c r="Z79" s="356" t="str">
        <f t="shared" si="43"/>
        <v/>
      </c>
      <c r="AA79" s="356" t="str">
        <f t="shared" si="44"/>
        <v/>
      </c>
      <c r="AB79" s="357" t="str">
        <f t="shared" si="45"/>
        <v/>
      </c>
      <c r="AC79" s="356" t="str">
        <f t="shared" si="30"/>
        <v/>
      </c>
      <c r="AD79" s="357" t="str">
        <f t="shared" si="46"/>
        <v/>
      </c>
      <c r="AE79" s="357" t="str">
        <f t="shared" si="47"/>
        <v/>
      </c>
      <c r="AF79" s="356" t="str">
        <f t="shared" si="48"/>
        <v/>
      </c>
      <c r="AG79" s="356" t="str">
        <f t="shared" si="34"/>
        <v/>
      </c>
      <c r="AH79" s="356" t="str">
        <f t="shared" si="35"/>
        <v/>
      </c>
      <c r="AI79" s="383" t="s">
        <v>119</v>
      </c>
      <c r="AJ79" s="358" t="str">
        <f t="shared" si="36"/>
        <v/>
      </c>
    </row>
    <row r="80" spans="1:36" s="133" customFormat="1" ht="21" customHeight="1" x14ac:dyDescent="0.35">
      <c r="A80" s="359" t="s">
        <v>576</v>
      </c>
      <c r="B80" s="351"/>
      <c r="C80" s="352"/>
      <c r="D80" s="353"/>
      <c r="E80" s="354"/>
      <c r="F80" s="87" t="str">
        <f>IF($P80&gt;'3)招へい者4)受入れ体制'!$D$34,"",'1)受入れ機関概要'!$C$8)</f>
        <v/>
      </c>
      <c r="G80" s="87" t="str">
        <f>IF($P80&gt;'3)招へい者4)受入れ体制'!$D$34,"",'1)受入れ機関概要'!$F$8)</f>
        <v/>
      </c>
      <c r="H80" s="182" t="str">
        <f t="shared" si="41"/>
        <v/>
      </c>
      <c r="I80" s="351"/>
      <c r="J80" s="1007"/>
      <c r="K80" s="1008"/>
      <c r="L80" s="386"/>
      <c r="M80" s="1009" t="s">
        <v>119</v>
      </c>
      <c r="N80" s="1010"/>
      <c r="O80" s="448" t="s">
        <v>119</v>
      </c>
      <c r="P80" s="393">
        <v>30</v>
      </c>
      <c r="Q80" s="995"/>
      <c r="R80" s="996"/>
      <c r="T80" s="355" t="str">
        <f t="shared" si="23"/>
        <v/>
      </c>
      <c r="U80" s="356" t="str">
        <f t="shared" si="24"/>
        <v/>
      </c>
      <c r="V80" s="356" t="str">
        <f t="shared" si="38"/>
        <v/>
      </c>
      <c r="W80" s="356" t="str">
        <f t="shared" si="39"/>
        <v/>
      </c>
      <c r="X80" s="356" t="str">
        <f t="shared" si="25"/>
        <v/>
      </c>
      <c r="Y80" s="356" t="str">
        <f t="shared" si="42"/>
        <v/>
      </c>
      <c r="Z80" s="356" t="str">
        <f t="shared" si="43"/>
        <v/>
      </c>
      <c r="AA80" s="356" t="str">
        <f t="shared" si="44"/>
        <v/>
      </c>
      <c r="AB80" s="357" t="str">
        <f t="shared" si="45"/>
        <v/>
      </c>
      <c r="AC80" s="356" t="str">
        <f t="shared" si="30"/>
        <v/>
      </c>
      <c r="AD80" s="357" t="str">
        <f t="shared" si="46"/>
        <v/>
      </c>
      <c r="AE80" s="357" t="str">
        <f t="shared" si="47"/>
        <v/>
      </c>
      <c r="AF80" s="356" t="str">
        <f t="shared" si="48"/>
        <v/>
      </c>
      <c r="AG80" s="356" t="str">
        <f t="shared" si="34"/>
        <v/>
      </c>
      <c r="AH80" s="356" t="str">
        <f t="shared" si="35"/>
        <v/>
      </c>
      <c r="AI80" s="383" t="s">
        <v>119</v>
      </c>
      <c r="AJ80" s="358" t="str">
        <f t="shared" si="36"/>
        <v/>
      </c>
    </row>
    <row r="81" spans="1:36" s="133" customFormat="1" ht="21" customHeight="1" x14ac:dyDescent="0.35">
      <c r="A81" s="350" t="s">
        <v>577</v>
      </c>
      <c r="B81" s="351"/>
      <c r="C81" s="352"/>
      <c r="D81" s="353"/>
      <c r="E81" s="354"/>
      <c r="F81" s="87" t="str">
        <f>IF($P81&gt;'3)招へい者4)受入れ体制'!$D$34,"",'1)受入れ機関概要'!$C$8)</f>
        <v/>
      </c>
      <c r="G81" s="87" t="str">
        <f>IF($P81&gt;'3)招へい者4)受入れ体制'!$D$34,"",'1)受入れ機関概要'!$F$8)</f>
        <v/>
      </c>
      <c r="H81" s="182" t="str">
        <f t="shared" si="41"/>
        <v/>
      </c>
      <c r="I81" s="351"/>
      <c r="J81" s="1007"/>
      <c r="K81" s="1008"/>
      <c r="L81" s="386"/>
      <c r="M81" s="1009" t="s">
        <v>119</v>
      </c>
      <c r="N81" s="1010"/>
      <c r="O81" s="448" t="s">
        <v>119</v>
      </c>
      <c r="P81" s="393">
        <v>31</v>
      </c>
      <c r="Q81" s="995"/>
      <c r="R81" s="996"/>
      <c r="T81" s="355" t="str">
        <f t="shared" si="23"/>
        <v/>
      </c>
      <c r="U81" s="356" t="str">
        <f t="shared" si="24"/>
        <v/>
      </c>
      <c r="V81" s="356" t="str">
        <f t="shared" si="38"/>
        <v/>
      </c>
      <c r="W81" s="356" t="str">
        <f t="shared" si="39"/>
        <v/>
      </c>
      <c r="X81" s="356" t="str">
        <f t="shared" si="25"/>
        <v/>
      </c>
      <c r="Y81" s="356" t="str">
        <f t="shared" si="42"/>
        <v/>
      </c>
      <c r="Z81" s="356" t="str">
        <f t="shared" si="43"/>
        <v/>
      </c>
      <c r="AA81" s="356" t="str">
        <f t="shared" si="44"/>
        <v/>
      </c>
      <c r="AB81" s="357" t="str">
        <f t="shared" si="45"/>
        <v/>
      </c>
      <c r="AC81" s="356" t="str">
        <f t="shared" si="30"/>
        <v/>
      </c>
      <c r="AD81" s="357" t="str">
        <f t="shared" si="46"/>
        <v/>
      </c>
      <c r="AE81" s="357" t="str">
        <f t="shared" si="47"/>
        <v/>
      </c>
      <c r="AF81" s="356" t="str">
        <f t="shared" si="48"/>
        <v/>
      </c>
      <c r="AG81" s="356" t="str">
        <f t="shared" si="34"/>
        <v/>
      </c>
      <c r="AH81" s="356" t="str">
        <f t="shared" si="35"/>
        <v/>
      </c>
      <c r="AI81" s="383" t="s">
        <v>119</v>
      </c>
      <c r="AJ81" s="358" t="str">
        <f t="shared" si="36"/>
        <v/>
      </c>
    </row>
    <row r="82" spans="1:36" s="133" customFormat="1" ht="21" customHeight="1" x14ac:dyDescent="0.35">
      <c r="A82" s="359" t="s">
        <v>578</v>
      </c>
      <c r="B82" s="351"/>
      <c r="C82" s="352"/>
      <c r="D82" s="353"/>
      <c r="E82" s="354"/>
      <c r="F82" s="87" t="str">
        <f>IF($P82&gt;'3)招へい者4)受入れ体制'!$D$34,"",'1)受入れ機関概要'!$C$8)</f>
        <v/>
      </c>
      <c r="G82" s="87" t="str">
        <f>IF($P82&gt;'3)招へい者4)受入れ体制'!$D$34,"",'1)受入れ機関概要'!$F$8)</f>
        <v/>
      </c>
      <c r="H82" s="182" t="str">
        <f t="shared" si="41"/>
        <v/>
      </c>
      <c r="I82" s="351"/>
      <c r="J82" s="1007"/>
      <c r="K82" s="1008"/>
      <c r="L82" s="386"/>
      <c r="M82" s="1009" t="s">
        <v>119</v>
      </c>
      <c r="N82" s="1010"/>
      <c r="O82" s="448" t="s">
        <v>119</v>
      </c>
      <c r="P82" s="393">
        <v>32</v>
      </c>
      <c r="Q82" s="995"/>
      <c r="R82" s="996"/>
      <c r="T82" s="355" t="str">
        <f t="shared" si="23"/>
        <v/>
      </c>
      <c r="U82" s="356" t="str">
        <f t="shared" si="24"/>
        <v/>
      </c>
      <c r="V82" s="356" t="str">
        <f t="shared" si="38"/>
        <v/>
      </c>
      <c r="W82" s="356" t="str">
        <f t="shared" si="39"/>
        <v/>
      </c>
      <c r="X82" s="356" t="str">
        <f t="shared" si="25"/>
        <v/>
      </c>
      <c r="Y82" s="356" t="str">
        <f t="shared" si="42"/>
        <v/>
      </c>
      <c r="Z82" s="356" t="str">
        <f t="shared" si="43"/>
        <v/>
      </c>
      <c r="AA82" s="356" t="str">
        <f t="shared" si="44"/>
        <v/>
      </c>
      <c r="AB82" s="357" t="str">
        <f t="shared" si="45"/>
        <v/>
      </c>
      <c r="AC82" s="356" t="str">
        <f t="shared" si="30"/>
        <v/>
      </c>
      <c r="AD82" s="357" t="str">
        <f t="shared" si="46"/>
        <v/>
      </c>
      <c r="AE82" s="357" t="str">
        <f t="shared" si="47"/>
        <v/>
      </c>
      <c r="AF82" s="356" t="str">
        <f t="shared" si="48"/>
        <v/>
      </c>
      <c r="AG82" s="356" t="str">
        <f t="shared" si="34"/>
        <v/>
      </c>
      <c r="AH82" s="356" t="str">
        <f t="shared" si="35"/>
        <v/>
      </c>
      <c r="AI82" s="383" t="s">
        <v>119</v>
      </c>
      <c r="AJ82" s="358" t="str">
        <f t="shared" si="36"/>
        <v/>
      </c>
    </row>
    <row r="83" spans="1:36" s="133" customFormat="1" ht="21" customHeight="1" x14ac:dyDescent="0.35">
      <c r="A83" s="350" t="s">
        <v>579</v>
      </c>
      <c r="B83" s="351"/>
      <c r="C83" s="352"/>
      <c r="D83" s="353"/>
      <c r="E83" s="354"/>
      <c r="F83" s="87" t="str">
        <f>IF($P83&gt;'3)招へい者4)受入れ体制'!$D$34,"",'1)受入れ機関概要'!$C$8)</f>
        <v/>
      </c>
      <c r="G83" s="87" t="str">
        <f>IF($P83&gt;'3)招へい者4)受入れ体制'!$D$34,"",'1)受入れ機関概要'!$F$8)</f>
        <v/>
      </c>
      <c r="H83" s="182" t="str">
        <f t="shared" si="41"/>
        <v/>
      </c>
      <c r="I83" s="351"/>
      <c r="J83" s="1007"/>
      <c r="K83" s="1008"/>
      <c r="L83" s="386"/>
      <c r="M83" s="1009" t="s">
        <v>119</v>
      </c>
      <c r="N83" s="1010"/>
      <c r="O83" s="448" t="s">
        <v>119</v>
      </c>
      <c r="P83" s="393">
        <v>33</v>
      </c>
      <c r="Q83" s="995"/>
      <c r="R83" s="996"/>
      <c r="T83" s="355" t="str">
        <f t="shared" si="23"/>
        <v/>
      </c>
      <c r="U83" s="356" t="str">
        <f t="shared" ref="U83:U100" si="49">IF(Y83="","",$R$3)</f>
        <v/>
      </c>
      <c r="V83" s="356" t="str">
        <f t="shared" si="38"/>
        <v/>
      </c>
      <c r="W83" s="356" t="str">
        <f t="shared" si="39"/>
        <v/>
      </c>
      <c r="X83" s="356" t="str">
        <f t="shared" ref="X83:X100" si="50">IF(Y83="","",A83)</f>
        <v/>
      </c>
      <c r="Y83" s="356" t="str">
        <f t="shared" si="42"/>
        <v/>
      </c>
      <c r="Z83" s="356" t="str">
        <f t="shared" si="43"/>
        <v/>
      </c>
      <c r="AA83" s="356" t="str">
        <f t="shared" si="44"/>
        <v/>
      </c>
      <c r="AB83" s="357" t="str">
        <f t="shared" si="45"/>
        <v/>
      </c>
      <c r="AC83" s="356" t="str">
        <f t="shared" ref="AC83:AC100" si="51">IF(I83="","",I83)</f>
        <v/>
      </c>
      <c r="AD83" s="357" t="str">
        <f t="shared" si="46"/>
        <v/>
      </c>
      <c r="AE83" s="357" t="str">
        <f t="shared" si="47"/>
        <v/>
      </c>
      <c r="AF83" s="356" t="str">
        <f t="shared" si="48"/>
        <v/>
      </c>
      <c r="AG83" s="356" t="str">
        <f t="shared" ref="AG83:AG100" si="52">IF(J83="","",J83)</f>
        <v/>
      </c>
      <c r="AH83" s="356" t="str">
        <f t="shared" ref="AH83:AH100" si="53">IF(L83="","",L83)</f>
        <v/>
      </c>
      <c r="AI83" s="383" t="s">
        <v>119</v>
      </c>
      <c r="AJ83" s="358" t="str">
        <f t="shared" ref="AJ83:AJ100" si="54">IF(Q83="","",Q83)</f>
        <v/>
      </c>
    </row>
    <row r="84" spans="1:36" s="133" customFormat="1" ht="21" customHeight="1" x14ac:dyDescent="0.35">
      <c r="A84" s="359" t="s">
        <v>580</v>
      </c>
      <c r="B84" s="351"/>
      <c r="C84" s="352"/>
      <c r="D84" s="353"/>
      <c r="E84" s="354"/>
      <c r="F84" s="87" t="str">
        <f>IF($P84&gt;'3)招へい者4)受入れ体制'!$D$34,"",'1)受入れ機関概要'!$C$8)</f>
        <v/>
      </c>
      <c r="G84" s="87" t="str">
        <f>IF($P84&gt;'3)招へい者4)受入れ体制'!$D$34,"",'1)受入れ機関概要'!$F$8)</f>
        <v/>
      </c>
      <c r="H84" s="182" t="str">
        <f t="shared" si="41"/>
        <v/>
      </c>
      <c r="I84" s="351"/>
      <c r="J84" s="1007"/>
      <c r="K84" s="1008"/>
      <c r="L84" s="386"/>
      <c r="M84" s="1009" t="s">
        <v>119</v>
      </c>
      <c r="N84" s="1010"/>
      <c r="O84" s="448" t="s">
        <v>119</v>
      </c>
      <c r="P84" s="393">
        <v>34</v>
      </c>
      <c r="Q84" s="995"/>
      <c r="R84" s="996"/>
      <c r="T84" s="355" t="str">
        <f t="shared" si="23"/>
        <v/>
      </c>
      <c r="U84" s="356" t="str">
        <f t="shared" si="49"/>
        <v/>
      </c>
      <c r="V84" s="356" t="str">
        <f t="shared" si="38"/>
        <v/>
      </c>
      <c r="W84" s="356" t="str">
        <f t="shared" si="39"/>
        <v/>
      </c>
      <c r="X84" s="356" t="str">
        <f t="shared" si="50"/>
        <v/>
      </c>
      <c r="Y84" s="356" t="str">
        <f t="shared" si="42"/>
        <v/>
      </c>
      <c r="Z84" s="356" t="str">
        <f t="shared" si="43"/>
        <v/>
      </c>
      <c r="AA84" s="356" t="str">
        <f t="shared" si="44"/>
        <v/>
      </c>
      <c r="AB84" s="357" t="str">
        <f t="shared" si="45"/>
        <v/>
      </c>
      <c r="AC84" s="356" t="str">
        <f t="shared" si="51"/>
        <v/>
      </c>
      <c r="AD84" s="357" t="str">
        <f t="shared" si="46"/>
        <v/>
      </c>
      <c r="AE84" s="357" t="str">
        <f t="shared" si="47"/>
        <v/>
      </c>
      <c r="AF84" s="356" t="str">
        <f t="shared" si="48"/>
        <v/>
      </c>
      <c r="AG84" s="356" t="str">
        <f t="shared" si="52"/>
        <v/>
      </c>
      <c r="AH84" s="356" t="str">
        <f t="shared" si="53"/>
        <v/>
      </c>
      <c r="AI84" s="383" t="s">
        <v>119</v>
      </c>
      <c r="AJ84" s="358" t="str">
        <f t="shared" si="54"/>
        <v/>
      </c>
    </row>
    <row r="85" spans="1:36" s="133" customFormat="1" ht="21" customHeight="1" x14ac:dyDescent="0.35">
      <c r="A85" s="350" t="s">
        <v>581</v>
      </c>
      <c r="B85" s="351"/>
      <c r="C85" s="352"/>
      <c r="D85" s="353"/>
      <c r="E85" s="354"/>
      <c r="F85" s="87" t="str">
        <f>IF($P85&gt;'3)招へい者4)受入れ体制'!$D$34,"",'1)受入れ機関概要'!$C$8)</f>
        <v/>
      </c>
      <c r="G85" s="87" t="str">
        <f>IF($P85&gt;'3)招へい者4)受入れ体制'!$D$34,"",'1)受入れ機関概要'!$F$8)</f>
        <v/>
      </c>
      <c r="H85" s="182" t="str">
        <f t="shared" si="41"/>
        <v/>
      </c>
      <c r="I85" s="351"/>
      <c r="J85" s="1007"/>
      <c r="K85" s="1008"/>
      <c r="L85" s="386"/>
      <c r="M85" s="1009" t="s">
        <v>119</v>
      </c>
      <c r="N85" s="1010"/>
      <c r="O85" s="448" t="s">
        <v>119</v>
      </c>
      <c r="P85" s="393">
        <v>35</v>
      </c>
      <c r="Q85" s="995"/>
      <c r="R85" s="996"/>
      <c r="T85" s="355" t="str">
        <f t="shared" si="23"/>
        <v/>
      </c>
      <c r="U85" s="356" t="str">
        <f t="shared" si="49"/>
        <v/>
      </c>
      <c r="V85" s="356" t="str">
        <f t="shared" si="38"/>
        <v/>
      </c>
      <c r="W85" s="356" t="str">
        <f t="shared" si="39"/>
        <v/>
      </c>
      <c r="X85" s="356" t="str">
        <f t="shared" si="50"/>
        <v/>
      </c>
      <c r="Y85" s="356" t="str">
        <f t="shared" si="42"/>
        <v/>
      </c>
      <c r="Z85" s="356" t="str">
        <f t="shared" si="43"/>
        <v/>
      </c>
      <c r="AA85" s="356" t="str">
        <f t="shared" si="44"/>
        <v/>
      </c>
      <c r="AB85" s="357" t="str">
        <f t="shared" si="45"/>
        <v/>
      </c>
      <c r="AC85" s="356" t="str">
        <f t="shared" si="51"/>
        <v/>
      </c>
      <c r="AD85" s="357" t="str">
        <f t="shared" si="46"/>
        <v/>
      </c>
      <c r="AE85" s="357" t="str">
        <f t="shared" si="47"/>
        <v/>
      </c>
      <c r="AF85" s="356" t="str">
        <f t="shared" si="48"/>
        <v/>
      </c>
      <c r="AG85" s="356" t="str">
        <f t="shared" si="52"/>
        <v/>
      </c>
      <c r="AH85" s="356" t="str">
        <f t="shared" si="53"/>
        <v/>
      </c>
      <c r="AI85" s="383" t="s">
        <v>119</v>
      </c>
      <c r="AJ85" s="358" t="str">
        <f t="shared" si="54"/>
        <v/>
      </c>
    </row>
    <row r="86" spans="1:36" s="133" customFormat="1" ht="21" customHeight="1" x14ac:dyDescent="0.35">
      <c r="A86" s="359" t="s">
        <v>582</v>
      </c>
      <c r="B86" s="351"/>
      <c r="C86" s="352"/>
      <c r="D86" s="353"/>
      <c r="E86" s="354"/>
      <c r="F86" s="87" t="str">
        <f>IF($P86&gt;'3)招へい者4)受入れ体制'!$D$34,"",'1)受入れ機関概要'!$C$8)</f>
        <v/>
      </c>
      <c r="G86" s="87" t="str">
        <f>IF($P86&gt;'3)招へい者4)受入れ体制'!$D$34,"",'1)受入れ機関概要'!$F$8)</f>
        <v/>
      </c>
      <c r="H86" s="182" t="str">
        <f t="shared" si="41"/>
        <v/>
      </c>
      <c r="I86" s="351"/>
      <c r="J86" s="1007"/>
      <c r="K86" s="1008"/>
      <c r="L86" s="386"/>
      <c r="M86" s="1009" t="s">
        <v>119</v>
      </c>
      <c r="N86" s="1010"/>
      <c r="O86" s="448" t="s">
        <v>119</v>
      </c>
      <c r="P86" s="393">
        <v>36</v>
      </c>
      <c r="Q86" s="995"/>
      <c r="R86" s="996"/>
      <c r="T86" s="355" t="str">
        <f t="shared" si="23"/>
        <v/>
      </c>
      <c r="U86" s="356" t="str">
        <f t="shared" si="49"/>
        <v/>
      </c>
      <c r="V86" s="356" t="str">
        <f t="shared" si="38"/>
        <v/>
      </c>
      <c r="W86" s="356" t="str">
        <f t="shared" si="39"/>
        <v/>
      </c>
      <c r="X86" s="356" t="str">
        <f t="shared" si="50"/>
        <v/>
      </c>
      <c r="Y86" s="356" t="str">
        <f t="shared" si="42"/>
        <v/>
      </c>
      <c r="Z86" s="356" t="str">
        <f t="shared" si="43"/>
        <v/>
      </c>
      <c r="AA86" s="356" t="str">
        <f t="shared" si="44"/>
        <v/>
      </c>
      <c r="AB86" s="357" t="str">
        <f t="shared" si="45"/>
        <v/>
      </c>
      <c r="AC86" s="356" t="str">
        <f t="shared" si="51"/>
        <v/>
      </c>
      <c r="AD86" s="357" t="str">
        <f t="shared" si="46"/>
        <v/>
      </c>
      <c r="AE86" s="357" t="str">
        <f t="shared" si="47"/>
        <v/>
      </c>
      <c r="AF86" s="356" t="str">
        <f t="shared" si="48"/>
        <v/>
      </c>
      <c r="AG86" s="356" t="str">
        <f t="shared" si="52"/>
        <v/>
      </c>
      <c r="AH86" s="356" t="str">
        <f t="shared" si="53"/>
        <v/>
      </c>
      <c r="AI86" s="383" t="s">
        <v>119</v>
      </c>
      <c r="AJ86" s="358" t="str">
        <f t="shared" si="54"/>
        <v/>
      </c>
    </row>
    <row r="87" spans="1:36" s="133" customFormat="1" ht="21" customHeight="1" x14ac:dyDescent="0.35">
      <c r="A87" s="350" t="s">
        <v>583</v>
      </c>
      <c r="B87" s="351"/>
      <c r="C87" s="352"/>
      <c r="D87" s="353"/>
      <c r="E87" s="354"/>
      <c r="F87" s="87" t="str">
        <f>IF($P87&gt;'3)招へい者4)受入れ体制'!$D$34,"",'1)受入れ機関概要'!$C$8)</f>
        <v/>
      </c>
      <c r="G87" s="87" t="str">
        <f>IF($P87&gt;'3)招へい者4)受入れ体制'!$D$34,"",'1)受入れ機関概要'!$F$8)</f>
        <v/>
      </c>
      <c r="H87" s="182" t="str">
        <f t="shared" si="41"/>
        <v/>
      </c>
      <c r="I87" s="351"/>
      <c r="J87" s="1007"/>
      <c r="K87" s="1008"/>
      <c r="L87" s="386"/>
      <c r="M87" s="1009" t="s">
        <v>119</v>
      </c>
      <c r="N87" s="1010"/>
      <c r="O87" s="448" t="s">
        <v>119</v>
      </c>
      <c r="P87" s="393">
        <v>37</v>
      </c>
      <c r="Q87" s="995"/>
      <c r="R87" s="996"/>
      <c r="T87" s="355" t="str">
        <f t="shared" si="23"/>
        <v/>
      </c>
      <c r="U87" s="356" t="str">
        <f t="shared" si="49"/>
        <v/>
      </c>
      <c r="V87" s="356" t="str">
        <f t="shared" si="38"/>
        <v/>
      </c>
      <c r="W87" s="356" t="str">
        <f t="shared" si="39"/>
        <v/>
      </c>
      <c r="X87" s="356" t="str">
        <f t="shared" si="50"/>
        <v/>
      </c>
      <c r="Y87" s="356" t="str">
        <f t="shared" si="42"/>
        <v/>
      </c>
      <c r="Z87" s="356" t="str">
        <f t="shared" si="43"/>
        <v/>
      </c>
      <c r="AA87" s="356" t="str">
        <f t="shared" si="44"/>
        <v/>
      </c>
      <c r="AB87" s="357" t="str">
        <f t="shared" si="45"/>
        <v/>
      </c>
      <c r="AC87" s="356" t="str">
        <f t="shared" si="51"/>
        <v/>
      </c>
      <c r="AD87" s="357" t="str">
        <f t="shared" si="46"/>
        <v/>
      </c>
      <c r="AE87" s="357" t="str">
        <f t="shared" si="47"/>
        <v/>
      </c>
      <c r="AF87" s="356" t="str">
        <f t="shared" si="48"/>
        <v/>
      </c>
      <c r="AG87" s="356" t="str">
        <f t="shared" si="52"/>
        <v/>
      </c>
      <c r="AH87" s="356" t="str">
        <f t="shared" si="53"/>
        <v/>
      </c>
      <c r="AI87" s="383" t="s">
        <v>119</v>
      </c>
      <c r="AJ87" s="358" t="str">
        <f t="shared" si="54"/>
        <v/>
      </c>
    </row>
    <row r="88" spans="1:36" s="133" customFormat="1" ht="21" customHeight="1" x14ac:dyDescent="0.35">
      <c r="A88" s="359" t="s">
        <v>584</v>
      </c>
      <c r="B88" s="351"/>
      <c r="C88" s="352"/>
      <c r="D88" s="353"/>
      <c r="E88" s="354"/>
      <c r="F88" s="87" t="str">
        <f>IF($P88&gt;'3)招へい者4)受入れ体制'!$D$34,"",'1)受入れ機関概要'!$C$8)</f>
        <v/>
      </c>
      <c r="G88" s="87" t="str">
        <f>IF($P88&gt;'3)招へい者4)受入れ体制'!$D$34,"",'1)受入れ機関概要'!$F$8)</f>
        <v/>
      </c>
      <c r="H88" s="182" t="str">
        <f t="shared" si="41"/>
        <v/>
      </c>
      <c r="I88" s="351"/>
      <c r="J88" s="1007"/>
      <c r="K88" s="1008"/>
      <c r="L88" s="386"/>
      <c r="M88" s="1009" t="s">
        <v>119</v>
      </c>
      <c r="N88" s="1010"/>
      <c r="O88" s="448" t="s">
        <v>119</v>
      </c>
      <c r="P88" s="393">
        <v>38</v>
      </c>
      <c r="Q88" s="995"/>
      <c r="R88" s="996"/>
      <c r="T88" s="355" t="str">
        <f t="shared" si="23"/>
        <v/>
      </c>
      <c r="U88" s="356" t="str">
        <f t="shared" si="49"/>
        <v/>
      </c>
      <c r="V88" s="356" t="str">
        <f t="shared" si="38"/>
        <v/>
      </c>
      <c r="W88" s="356" t="str">
        <f t="shared" si="39"/>
        <v/>
      </c>
      <c r="X88" s="356" t="str">
        <f t="shared" si="50"/>
        <v/>
      </c>
      <c r="Y88" s="356" t="str">
        <f t="shared" si="42"/>
        <v/>
      </c>
      <c r="Z88" s="356" t="str">
        <f t="shared" si="43"/>
        <v/>
      </c>
      <c r="AA88" s="356" t="str">
        <f t="shared" si="44"/>
        <v/>
      </c>
      <c r="AB88" s="357" t="str">
        <f t="shared" si="45"/>
        <v/>
      </c>
      <c r="AC88" s="356" t="str">
        <f t="shared" si="51"/>
        <v/>
      </c>
      <c r="AD88" s="357" t="str">
        <f t="shared" si="46"/>
        <v/>
      </c>
      <c r="AE88" s="357" t="str">
        <f t="shared" si="47"/>
        <v/>
      </c>
      <c r="AF88" s="356" t="str">
        <f t="shared" si="48"/>
        <v/>
      </c>
      <c r="AG88" s="356" t="str">
        <f t="shared" si="52"/>
        <v/>
      </c>
      <c r="AH88" s="356" t="str">
        <f t="shared" si="53"/>
        <v/>
      </c>
      <c r="AI88" s="383" t="s">
        <v>119</v>
      </c>
      <c r="AJ88" s="358" t="str">
        <f t="shared" si="54"/>
        <v/>
      </c>
    </row>
    <row r="89" spans="1:36" s="133" customFormat="1" ht="21" customHeight="1" x14ac:dyDescent="0.35">
      <c r="A89" s="350" t="s">
        <v>585</v>
      </c>
      <c r="B89" s="351"/>
      <c r="C89" s="352"/>
      <c r="D89" s="353"/>
      <c r="E89" s="354"/>
      <c r="F89" s="87" t="str">
        <f>IF($P89&gt;'3)招へい者4)受入れ体制'!$D$34,"",'1)受入れ機関概要'!$C$8)</f>
        <v/>
      </c>
      <c r="G89" s="87" t="str">
        <f>IF($P89&gt;'3)招へい者4)受入れ体制'!$D$34,"",'1)受入れ機関概要'!$F$8)</f>
        <v/>
      </c>
      <c r="H89" s="182" t="str">
        <f t="shared" si="41"/>
        <v/>
      </c>
      <c r="I89" s="351"/>
      <c r="J89" s="1007"/>
      <c r="K89" s="1008"/>
      <c r="L89" s="386"/>
      <c r="M89" s="1009" t="s">
        <v>119</v>
      </c>
      <c r="N89" s="1010"/>
      <c r="O89" s="448" t="s">
        <v>119</v>
      </c>
      <c r="P89" s="393">
        <v>39</v>
      </c>
      <c r="Q89" s="995"/>
      <c r="R89" s="996"/>
      <c r="T89" s="355" t="str">
        <f t="shared" si="23"/>
        <v/>
      </c>
      <c r="U89" s="356" t="str">
        <f t="shared" si="49"/>
        <v/>
      </c>
      <c r="V89" s="356" t="str">
        <f t="shared" si="38"/>
        <v/>
      </c>
      <c r="W89" s="356" t="str">
        <f t="shared" si="39"/>
        <v/>
      </c>
      <c r="X89" s="356" t="str">
        <f t="shared" si="50"/>
        <v/>
      </c>
      <c r="Y89" s="356" t="str">
        <f t="shared" si="42"/>
        <v/>
      </c>
      <c r="Z89" s="356" t="str">
        <f t="shared" si="43"/>
        <v/>
      </c>
      <c r="AA89" s="356" t="str">
        <f t="shared" si="44"/>
        <v/>
      </c>
      <c r="AB89" s="357" t="str">
        <f t="shared" si="45"/>
        <v/>
      </c>
      <c r="AC89" s="356" t="str">
        <f t="shared" si="51"/>
        <v/>
      </c>
      <c r="AD89" s="357" t="str">
        <f t="shared" si="46"/>
        <v/>
      </c>
      <c r="AE89" s="357" t="str">
        <f t="shared" si="47"/>
        <v/>
      </c>
      <c r="AF89" s="356" t="str">
        <f t="shared" si="48"/>
        <v/>
      </c>
      <c r="AG89" s="356" t="str">
        <f t="shared" si="52"/>
        <v/>
      </c>
      <c r="AH89" s="356" t="str">
        <f t="shared" si="53"/>
        <v/>
      </c>
      <c r="AI89" s="383" t="s">
        <v>119</v>
      </c>
      <c r="AJ89" s="358" t="str">
        <f t="shared" si="54"/>
        <v/>
      </c>
    </row>
    <row r="90" spans="1:36" s="133" customFormat="1" ht="21" customHeight="1" x14ac:dyDescent="0.35">
      <c r="A90" s="359" t="s">
        <v>586</v>
      </c>
      <c r="B90" s="351"/>
      <c r="C90" s="352"/>
      <c r="D90" s="353"/>
      <c r="E90" s="354"/>
      <c r="F90" s="87" t="str">
        <f>IF($P90&gt;'3)招へい者4)受入れ体制'!$D$34,"",'1)受入れ機関概要'!$C$8)</f>
        <v/>
      </c>
      <c r="G90" s="87" t="str">
        <f>IF($P90&gt;'3)招へい者4)受入れ体制'!$D$34,"",'1)受入れ機関概要'!$F$8)</f>
        <v/>
      </c>
      <c r="H90" s="182" t="str">
        <f t="shared" si="41"/>
        <v/>
      </c>
      <c r="I90" s="351"/>
      <c r="J90" s="1007"/>
      <c r="K90" s="1008"/>
      <c r="L90" s="386"/>
      <c r="M90" s="1009" t="s">
        <v>119</v>
      </c>
      <c r="N90" s="1010"/>
      <c r="O90" s="448" t="s">
        <v>119</v>
      </c>
      <c r="P90" s="393">
        <v>40</v>
      </c>
      <c r="Q90" s="995"/>
      <c r="R90" s="996"/>
      <c r="T90" s="355" t="str">
        <f t="shared" si="23"/>
        <v/>
      </c>
      <c r="U90" s="356" t="str">
        <f t="shared" si="49"/>
        <v/>
      </c>
      <c r="V90" s="356" t="str">
        <f t="shared" si="38"/>
        <v/>
      </c>
      <c r="W90" s="356" t="str">
        <f t="shared" si="39"/>
        <v/>
      </c>
      <c r="X90" s="356" t="str">
        <f t="shared" si="50"/>
        <v/>
      </c>
      <c r="Y90" s="356" t="str">
        <f t="shared" si="42"/>
        <v/>
      </c>
      <c r="Z90" s="356" t="str">
        <f t="shared" si="43"/>
        <v/>
      </c>
      <c r="AA90" s="356" t="str">
        <f t="shared" si="44"/>
        <v/>
      </c>
      <c r="AB90" s="357" t="str">
        <f t="shared" si="45"/>
        <v/>
      </c>
      <c r="AC90" s="356" t="str">
        <f t="shared" si="51"/>
        <v/>
      </c>
      <c r="AD90" s="357" t="str">
        <f t="shared" si="46"/>
        <v/>
      </c>
      <c r="AE90" s="357" t="str">
        <f t="shared" si="47"/>
        <v/>
      </c>
      <c r="AF90" s="356" t="str">
        <f t="shared" si="48"/>
        <v/>
      </c>
      <c r="AG90" s="356" t="str">
        <f t="shared" si="52"/>
        <v/>
      </c>
      <c r="AH90" s="356" t="str">
        <f t="shared" si="53"/>
        <v/>
      </c>
      <c r="AI90" s="383" t="s">
        <v>119</v>
      </c>
      <c r="AJ90" s="358" t="str">
        <f t="shared" si="54"/>
        <v/>
      </c>
    </row>
    <row r="91" spans="1:36" s="133" customFormat="1" ht="21" customHeight="1" x14ac:dyDescent="0.35">
      <c r="A91" s="350" t="s">
        <v>587</v>
      </c>
      <c r="B91" s="351"/>
      <c r="C91" s="352"/>
      <c r="D91" s="353"/>
      <c r="E91" s="354"/>
      <c r="F91" s="87" t="str">
        <f>IF($P91&gt;'3)招へい者4)受入れ体制'!$D$34,"",'1)受入れ機関概要'!$C$8)</f>
        <v/>
      </c>
      <c r="G91" s="87" t="str">
        <f>IF($P91&gt;'3)招へい者4)受入れ体制'!$D$34,"",'1)受入れ機関概要'!$F$8)</f>
        <v/>
      </c>
      <c r="H91" s="182" t="str">
        <f t="shared" si="41"/>
        <v/>
      </c>
      <c r="I91" s="351"/>
      <c r="J91" s="1007"/>
      <c r="K91" s="1008"/>
      <c r="L91" s="386"/>
      <c r="M91" s="1009" t="s">
        <v>119</v>
      </c>
      <c r="N91" s="1010"/>
      <c r="O91" s="448" t="s">
        <v>119</v>
      </c>
      <c r="P91" s="393">
        <v>41</v>
      </c>
      <c r="Q91" s="995"/>
      <c r="R91" s="996"/>
      <c r="T91" s="355" t="str">
        <f t="shared" si="23"/>
        <v/>
      </c>
      <c r="U91" s="356" t="str">
        <f t="shared" si="49"/>
        <v/>
      </c>
      <c r="V91" s="356" t="str">
        <f t="shared" si="38"/>
        <v/>
      </c>
      <c r="W91" s="356" t="str">
        <f t="shared" si="39"/>
        <v/>
      </c>
      <c r="X91" s="356" t="str">
        <f t="shared" si="50"/>
        <v/>
      </c>
      <c r="Y91" s="356" t="str">
        <f t="shared" si="42"/>
        <v/>
      </c>
      <c r="Z91" s="356" t="str">
        <f t="shared" si="43"/>
        <v/>
      </c>
      <c r="AA91" s="356" t="str">
        <f t="shared" si="44"/>
        <v/>
      </c>
      <c r="AB91" s="357" t="str">
        <f t="shared" si="45"/>
        <v/>
      </c>
      <c r="AC91" s="356" t="str">
        <f t="shared" si="51"/>
        <v/>
      </c>
      <c r="AD91" s="357" t="str">
        <f t="shared" si="46"/>
        <v/>
      </c>
      <c r="AE91" s="357" t="str">
        <f t="shared" si="47"/>
        <v/>
      </c>
      <c r="AF91" s="356" t="str">
        <f t="shared" si="48"/>
        <v/>
      </c>
      <c r="AG91" s="356" t="str">
        <f t="shared" si="52"/>
        <v/>
      </c>
      <c r="AH91" s="356" t="str">
        <f t="shared" si="53"/>
        <v/>
      </c>
      <c r="AI91" s="383" t="s">
        <v>119</v>
      </c>
      <c r="AJ91" s="358" t="str">
        <f t="shared" si="54"/>
        <v/>
      </c>
    </row>
    <row r="92" spans="1:36" s="133" customFormat="1" ht="21" customHeight="1" x14ac:dyDescent="0.35">
      <c r="A92" s="359" t="s">
        <v>588</v>
      </c>
      <c r="B92" s="351"/>
      <c r="C92" s="352"/>
      <c r="D92" s="353"/>
      <c r="E92" s="354"/>
      <c r="F92" s="87" t="str">
        <f>IF($P92&gt;'3)招へい者4)受入れ体制'!$D$34,"",'1)受入れ機関概要'!$C$8)</f>
        <v/>
      </c>
      <c r="G92" s="87" t="str">
        <f>IF($P92&gt;'3)招へい者4)受入れ体制'!$D$34,"",'1)受入れ機関概要'!$F$8)</f>
        <v/>
      </c>
      <c r="H92" s="182" t="str">
        <f t="shared" si="41"/>
        <v/>
      </c>
      <c r="I92" s="351"/>
      <c r="J92" s="1007"/>
      <c r="K92" s="1008"/>
      <c r="L92" s="386"/>
      <c r="M92" s="1009" t="s">
        <v>119</v>
      </c>
      <c r="N92" s="1010"/>
      <c r="O92" s="448" t="s">
        <v>119</v>
      </c>
      <c r="P92" s="393">
        <v>42</v>
      </c>
      <c r="Q92" s="995"/>
      <c r="R92" s="996"/>
      <c r="T92" s="355" t="str">
        <f t="shared" si="23"/>
        <v/>
      </c>
      <c r="U92" s="356" t="str">
        <f t="shared" si="49"/>
        <v/>
      </c>
      <c r="V92" s="356" t="str">
        <f t="shared" si="38"/>
        <v/>
      </c>
      <c r="W92" s="356" t="str">
        <f t="shared" si="39"/>
        <v/>
      </c>
      <c r="X92" s="356" t="str">
        <f t="shared" si="50"/>
        <v/>
      </c>
      <c r="Y92" s="356" t="str">
        <f t="shared" si="42"/>
        <v/>
      </c>
      <c r="Z92" s="356" t="str">
        <f t="shared" si="43"/>
        <v/>
      </c>
      <c r="AA92" s="356" t="str">
        <f t="shared" si="44"/>
        <v/>
      </c>
      <c r="AB92" s="357" t="str">
        <f t="shared" si="45"/>
        <v/>
      </c>
      <c r="AC92" s="356" t="str">
        <f t="shared" si="51"/>
        <v/>
      </c>
      <c r="AD92" s="357" t="str">
        <f t="shared" si="46"/>
        <v/>
      </c>
      <c r="AE92" s="357" t="str">
        <f t="shared" si="47"/>
        <v/>
      </c>
      <c r="AF92" s="356" t="str">
        <f t="shared" si="48"/>
        <v/>
      </c>
      <c r="AG92" s="356" t="str">
        <f t="shared" si="52"/>
        <v/>
      </c>
      <c r="AH92" s="356" t="str">
        <f t="shared" si="53"/>
        <v/>
      </c>
      <c r="AI92" s="383" t="s">
        <v>119</v>
      </c>
      <c r="AJ92" s="358" t="str">
        <f t="shared" si="54"/>
        <v/>
      </c>
    </row>
    <row r="93" spans="1:36" s="133" customFormat="1" ht="21" customHeight="1" x14ac:dyDescent="0.35">
      <c r="A93" s="350" t="s">
        <v>589</v>
      </c>
      <c r="B93" s="351"/>
      <c r="C93" s="352"/>
      <c r="D93" s="353"/>
      <c r="E93" s="354"/>
      <c r="F93" s="87" t="str">
        <f>IF($P93&gt;'3)招へい者4)受入れ体制'!$D$34,"",'1)受入れ機関概要'!$C$8)</f>
        <v/>
      </c>
      <c r="G93" s="87" t="str">
        <f>IF($P93&gt;'3)招へい者4)受入れ体制'!$D$34,"",'1)受入れ機関概要'!$F$8)</f>
        <v/>
      </c>
      <c r="H93" s="182" t="str">
        <f t="shared" si="41"/>
        <v/>
      </c>
      <c r="I93" s="351"/>
      <c r="J93" s="1007"/>
      <c r="K93" s="1008"/>
      <c r="L93" s="386"/>
      <c r="M93" s="1009" t="s">
        <v>119</v>
      </c>
      <c r="N93" s="1010"/>
      <c r="O93" s="448" t="s">
        <v>119</v>
      </c>
      <c r="P93" s="393">
        <v>43</v>
      </c>
      <c r="Q93" s="995"/>
      <c r="R93" s="996"/>
      <c r="T93" s="355" t="str">
        <f t="shared" si="23"/>
        <v/>
      </c>
      <c r="U93" s="356" t="str">
        <f t="shared" si="49"/>
        <v/>
      </c>
      <c r="V93" s="356" t="str">
        <f t="shared" si="38"/>
        <v/>
      </c>
      <c r="W93" s="356" t="str">
        <f t="shared" si="39"/>
        <v/>
      </c>
      <c r="X93" s="356" t="str">
        <f t="shared" si="50"/>
        <v/>
      </c>
      <c r="Y93" s="356" t="str">
        <f t="shared" si="42"/>
        <v/>
      </c>
      <c r="Z93" s="356" t="str">
        <f t="shared" si="43"/>
        <v/>
      </c>
      <c r="AA93" s="356" t="str">
        <f t="shared" si="44"/>
        <v/>
      </c>
      <c r="AB93" s="357" t="str">
        <f t="shared" si="45"/>
        <v/>
      </c>
      <c r="AC93" s="356" t="str">
        <f t="shared" si="51"/>
        <v/>
      </c>
      <c r="AD93" s="357" t="str">
        <f t="shared" si="46"/>
        <v/>
      </c>
      <c r="AE93" s="357" t="str">
        <f t="shared" si="47"/>
        <v/>
      </c>
      <c r="AF93" s="356" t="str">
        <f t="shared" si="48"/>
        <v/>
      </c>
      <c r="AG93" s="356" t="str">
        <f t="shared" si="52"/>
        <v/>
      </c>
      <c r="AH93" s="356" t="str">
        <f t="shared" si="53"/>
        <v/>
      </c>
      <c r="AI93" s="383" t="s">
        <v>119</v>
      </c>
      <c r="AJ93" s="358" t="str">
        <f t="shared" si="54"/>
        <v/>
      </c>
    </row>
    <row r="94" spans="1:36" s="133" customFormat="1" ht="21" customHeight="1" x14ac:dyDescent="0.35">
      <c r="A94" s="359" t="s">
        <v>590</v>
      </c>
      <c r="B94" s="351"/>
      <c r="C94" s="352"/>
      <c r="D94" s="353"/>
      <c r="E94" s="354"/>
      <c r="F94" s="87" t="str">
        <f>IF($P94&gt;'3)招へい者4)受入れ体制'!$D$34,"",'1)受入れ機関概要'!$C$8)</f>
        <v/>
      </c>
      <c r="G94" s="87" t="str">
        <f>IF($P94&gt;'3)招へい者4)受入れ体制'!$D$34,"",'1)受入れ機関概要'!$F$8)</f>
        <v/>
      </c>
      <c r="H94" s="182" t="str">
        <f t="shared" si="41"/>
        <v/>
      </c>
      <c r="I94" s="351"/>
      <c r="J94" s="1007"/>
      <c r="K94" s="1008"/>
      <c r="L94" s="386"/>
      <c r="M94" s="1009" t="s">
        <v>119</v>
      </c>
      <c r="N94" s="1010"/>
      <c r="O94" s="448" t="s">
        <v>119</v>
      </c>
      <c r="P94" s="393">
        <v>44</v>
      </c>
      <c r="Q94" s="995"/>
      <c r="R94" s="996"/>
      <c r="T94" s="355" t="str">
        <f t="shared" si="23"/>
        <v/>
      </c>
      <c r="U94" s="356" t="str">
        <f t="shared" si="49"/>
        <v/>
      </c>
      <c r="V94" s="356" t="str">
        <f t="shared" si="38"/>
        <v/>
      </c>
      <c r="W94" s="356" t="str">
        <f t="shared" si="39"/>
        <v/>
      </c>
      <c r="X94" s="356" t="str">
        <f t="shared" si="50"/>
        <v/>
      </c>
      <c r="Y94" s="356" t="str">
        <f t="shared" si="42"/>
        <v/>
      </c>
      <c r="Z94" s="356" t="str">
        <f t="shared" si="43"/>
        <v/>
      </c>
      <c r="AA94" s="356" t="str">
        <f t="shared" si="44"/>
        <v/>
      </c>
      <c r="AB94" s="357" t="str">
        <f t="shared" si="45"/>
        <v/>
      </c>
      <c r="AC94" s="356" t="str">
        <f t="shared" si="51"/>
        <v/>
      </c>
      <c r="AD94" s="357" t="str">
        <f t="shared" si="46"/>
        <v/>
      </c>
      <c r="AE94" s="357" t="str">
        <f t="shared" si="47"/>
        <v/>
      </c>
      <c r="AF94" s="356" t="str">
        <f t="shared" si="48"/>
        <v/>
      </c>
      <c r="AG94" s="356" t="str">
        <f t="shared" si="52"/>
        <v/>
      </c>
      <c r="AH94" s="356" t="str">
        <f t="shared" si="53"/>
        <v/>
      </c>
      <c r="AI94" s="383" t="s">
        <v>119</v>
      </c>
      <c r="AJ94" s="358" t="str">
        <f t="shared" si="54"/>
        <v/>
      </c>
    </row>
    <row r="95" spans="1:36" s="133" customFormat="1" ht="21" customHeight="1" x14ac:dyDescent="0.35">
      <c r="A95" s="350" t="s">
        <v>591</v>
      </c>
      <c r="B95" s="351"/>
      <c r="C95" s="352"/>
      <c r="D95" s="353"/>
      <c r="E95" s="354"/>
      <c r="F95" s="87" t="str">
        <f>IF($P95&gt;'3)招へい者4)受入れ体制'!$D$34,"",'1)受入れ機関概要'!$C$8)</f>
        <v/>
      </c>
      <c r="G95" s="87" t="str">
        <f>IF($P95&gt;'3)招へい者4)受入れ体制'!$D$34,"",'1)受入れ機関概要'!$F$8)</f>
        <v/>
      </c>
      <c r="H95" s="182" t="str">
        <f t="shared" si="41"/>
        <v/>
      </c>
      <c r="I95" s="351"/>
      <c r="J95" s="1007"/>
      <c r="K95" s="1008"/>
      <c r="L95" s="386"/>
      <c r="M95" s="1009" t="s">
        <v>119</v>
      </c>
      <c r="N95" s="1010"/>
      <c r="O95" s="448" t="s">
        <v>119</v>
      </c>
      <c r="P95" s="393">
        <v>45</v>
      </c>
      <c r="Q95" s="995"/>
      <c r="R95" s="996"/>
      <c r="T95" s="355" t="str">
        <f t="shared" si="23"/>
        <v/>
      </c>
      <c r="U95" s="356" t="str">
        <f t="shared" si="49"/>
        <v/>
      </c>
      <c r="V95" s="356" t="str">
        <f t="shared" si="38"/>
        <v/>
      </c>
      <c r="W95" s="356" t="str">
        <f t="shared" si="39"/>
        <v/>
      </c>
      <c r="X95" s="356" t="str">
        <f t="shared" si="50"/>
        <v/>
      </c>
      <c r="Y95" s="356" t="str">
        <f t="shared" si="42"/>
        <v/>
      </c>
      <c r="Z95" s="356" t="str">
        <f t="shared" si="43"/>
        <v/>
      </c>
      <c r="AA95" s="356" t="str">
        <f t="shared" si="44"/>
        <v/>
      </c>
      <c r="AB95" s="357" t="str">
        <f t="shared" si="45"/>
        <v/>
      </c>
      <c r="AC95" s="356" t="str">
        <f t="shared" si="51"/>
        <v/>
      </c>
      <c r="AD95" s="357" t="str">
        <f t="shared" si="46"/>
        <v/>
      </c>
      <c r="AE95" s="357" t="str">
        <f t="shared" si="47"/>
        <v/>
      </c>
      <c r="AF95" s="356" t="str">
        <f t="shared" si="48"/>
        <v/>
      </c>
      <c r="AG95" s="356" t="str">
        <f t="shared" si="52"/>
        <v/>
      </c>
      <c r="AH95" s="356" t="str">
        <f t="shared" si="53"/>
        <v/>
      </c>
      <c r="AI95" s="383" t="s">
        <v>119</v>
      </c>
      <c r="AJ95" s="358" t="str">
        <f t="shared" si="54"/>
        <v/>
      </c>
    </row>
    <row r="96" spans="1:36" s="133" customFormat="1" ht="21" customHeight="1" x14ac:dyDescent="0.35">
      <c r="A96" s="350" t="s">
        <v>592</v>
      </c>
      <c r="B96" s="351"/>
      <c r="C96" s="352"/>
      <c r="D96" s="353"/>
      <c r="E96" s="354"/>
      <c r="F96" s="87" t="str">
        <f>IF($P96&gt;'3)招へい者4)受入れ体制'!$D$34,"",'1)受入れ機関概要'!$C$8)</f>
        <v/>
      </c>
      <c r="G96" s="87" t="str">
        <f>IF($P96&gt;'3)招へい者4)受入れ体制'!$D$34,"",'1)受入れ機関概要'!$F$8)</f>
        <v/>
      </c>
      <c r="H96" s="182" t="str">
        <f t="shared" si="41"/>
        <v/>
      </c>
      <c r="I96" s="351"/>
      <c r="J96" s="1007"/>
      <c r="K96" s="1008"/>
      <c r="L96" s="386"/>
      <c r="M96" s="1009" t="s">
        <v>119</v>
      </c>
      <c r="N96" s="1010"/>
      <c r="O96" s="448" t="s">
        <v>119</v>
      </c>
      <c r="P96" s="393">
        <v>46</v>
      </c>
      <c r="Q96" s="995"/>
      <c r="R96" s="996"/>
      <c r="T96" s="355" t="str">
        <f t="shared" si="23"/>
        <v/>
      </c>
      <c r="U96" s="356" t="str">
        <f t="shared" si="49"/>
        <v/>
      </c>
      <c r="V96" s="356" t="str">
        <f t="shared" si="38"/>
        <v/>
      </c>
      <c r="W96" s="356" t="str">
        <f t="shared" si="39"/>
        <v/>
      </c>
      <c r="X96" s="356" t="str">
        <f t="shared" si="50"/>
        <v/>
      </c>
      <c r="Y96" s="356" t="str">
        <f t="shared" si="42"/>
        <v/>
      </c>
      <c r="Z96" s="356" t="str">
        <f t="shared" si="43"/>
        <v/>
      </c>
      <c r="AA96" s="356" t="str">
        <f t="shared" si="44"/>
        <v/>
      </c>
      <c r="AB96" s="357" t="str">
        <f t="shared" si="45"/>
        <v/>
      </c>
      <c r="AC96" s="356" t="str">
        <f t="shared" si="51"/>
        <v/>
      </c>
      <c r="AD96" s="357" t="str">
        <f t="shared" si="46"/>
        <v/>
      </c>
      <c r="AE96" s="357" t="str">
        <f t="shared" si="47"/>
        <v/>
      </c>
      <c r="AF96" s="356" t="str">
        <f t="shared" si="48"/>
        <v/>
      </c>
      <c r="AG96" s="356" t="str">
        <f t="shared" si="52"/>
        <v/>
      </c>
      <c r="AH96" s="356" t="str">
        <f t="shared" si="53"/>
        <v/>
      </c>
      <c r="AI96" s="383" t="s">
        <v>119</v>
      </c>
      <c r="AJ96" s="358" t="str">
        <f t="shared" si="54"/>
        <v/>
      </c>
    </row>
    <row r="97" spans="1:36" s="133" customFormat="1" ht="21" customHeight="1" x14ac:dyDescent="0.35">
      <c r="A97" s="359" t="s">
        <v>593</v>
      </c>
      <c r="B97" s="351"/>
      <c r="C97" s="352"/>
      <c r="D97" s="353"/>
      <c r="E97" s="354"/>
      <c r="F97" s="87" t="str">
        <f>IF($P97&gt;'3)招へい者4)受入れ体制'!$D$34,"",'1)受入れ機関概要'!$C$8)</f>
        <v/>
      </c>
      <c r="G97" s="87" t="str">
        <f>IF($P97&gt;'3)招へい者4)受入れ体制'!$D$34,"",'1)受入れ機関概要'!$F$8)</f>
        <v/>
      </c>
      <c r="H97" s="182" t="str">
        <f t="shared" si="41"/>
        <v/>
      </c>
      <c r="I97" s="351"/>
      <c r="J97" s="1007"/>
      <c r="K97" s="1008"/>
      <c r="L97" s="386"/>
      <c r="M97" s="1009" t="s">
        <v>119</v>
      </c>
      <c r="N97" s="1010"/>
      <c r="O97" s="448" t="s">
        <v>119</v>
      </c>
      <c r="P97" s="393">
        <v>47</v>
      </c>
      <c r="Q97" s="995"/>
      <c r="R97" s="996"/>
      <c r="T97" s="355" t="str">
        <f t="shared" si="23"/>
        <v/>
      </c>
      <c r="U97" s="356" t="str">
        <f t="shared" si="49"/>
        <v/>
      </c>
      <c r="V97" s="356" t="str">
        <f t="shared" si="38"/>
        <v/>
      </c>
      <c r="W97" s="356" t="str">
        <f t="shared" si="39"/>
        <v/>
      </c>
      <c r="X97" s="356" t="str">
        <f t="shared" si="50"/>
        <v/>
      </c>
      <c r="Y97" s="356" t="str">
        <f t="shared" si="42"/>
        <v/>
      </c>
      <c r="Z97" s="356" t="str">
        <f t="shared" si="43"/>
        <v/>
      </c>
      <c r="AA97" s="356" t="str">
        <f t="shared" si="44"/>
        <v/>
      </c>
      <c r="AB97" s="357" t="str">
        <f t="shared" si="45"/>
        <v/>
      </c>
      <c r="AC97" s="356" t="str">
        <f t="shared" si="51"/>
        <v/>
      </c>
      <c r="AD97" s="357" t="str">
        <f t="shared" si="46"/>
        <v/>
      </c>
      <c r="AE97" s="357" t="str">
        <f t="shared" si="47"/>
        <v/>
      </c>
      <c r="AF97" s="356" t="str">
        <f t="shared" si="48"/>
        <v/>
      </c>
      <c r="AG97" s="356" t="str">
        <f t="shared" si="52"/>
        <v/>
      </c>
      <c r="AH97" s="356" t="str">
        <f t="shared" si="53"/>
        <v/>
      </c>
      <c r="AI97" s="383" t="s">
        <v>119</v>
      </c>
      <c r="AJ97" s="358" t="str">
        <f t="shared" si="54"/>
        <v/>
      </c>
    </row>
    <row r="98" spans="1:36" s="133" customFormat="1" ht="21" customHeight="1" x14ac:dyDescent="0.35">
      <c r="A98" s="350" t="s">
        <v>594</v>
      </c>
      <c r="B98" s="351"/>
      <c r="C98" s="352"/>
      <c r="D98" s="353"/>
      <c r="E98" s="354"/>
      <c r="F98" s="87" t="str">
        <f>IF($P98&gt;'3)招へい者4)受入れ体制'!$D$34,"",'1)受入れ機関概要'!$C$8)</f>
        <v/>
      </c>
      <c r="G98" s="87" t="str">
        <f>IF($P98&gt;'3)招へい者4)受入れ体制'!$D$34,"",'1)受入れ機関概要'!$F$8)</f>
        <v/>
      </c>
      <c r="H98" s="182" t="str">
        <f t="shared" si="41"/>
        <v/>
      </c>
      <c r="I98" s="351"/>
      <c r="J98" s="1007"/>
      <c r="K98" s="1008"/>
      <c r="L98" s="386"/>
      <c r="M98" s="1009" t="s">
        <v>119</v>
      </c>
      <c r="N98" s="1010"/>
      <c r="O98" s="448" t="s">
        <v>119</v>
      </c>
      <c r="P98" s="393">
        <v>48</v>
      </c>
      <c r="Q98" s="995"/>
      <c r="R98" s="996"/>
      <c r="T98" s="355" t="str">
        <f t="shared" si="23"/>
        <v/>
      </c>
      <c r="U98" s="356" t="str">
        <f t="shared" si="49"/>
        <v/>
      </c>
      <c r="V98" s="356" t="str">
        <f t="shared" si="38"/>
        <v/>
      </c>
      <c r="W98" s="356" t="str">
        <f t="shared" si="39"/>
        <v/>
      </c>
      <c r="X98" s="356" t="str">
        <f t="shared" si="50"/>
        <v/>
      </c>
      <c r="Y98" s="356" t="str">
        <f t="shared" si="42"/>
        <v/>
      </c>
      <c r="Z98" s="356" t="str">
        <f t="shared" si="43"/>
        <v/>
      </c>
      <c r="AA98" s="356" t="str">
        <f t="shared" si="44"/>
        <v/>
      </c>
      <c r="AB98" s="357" t="str">
        <f t="shared" si="45"/>
        <v/>
      </c>
      <c r="AC98" s="356" t="str">
        <f t="shared" si="51"/>
        <v/>
      </c>
      <c r="AD98" s="357" t="str">
        <f t="shared" si="46"/>
        <v/>
      </c>
      <c r="AE98" s="357" t="str">
        <f t="shared" si="47"/>
        <v/>
      </c>
      <c r="AF98" s="356" t="str">
        <f t="shared" si="48"/>
        <v/>
      </c>
      <c r="AG98" s="356" t="str">
        <f t="shared" si="52"/>
        <v/>
      </c>
      <c r="AH98" s="356" t="str">
        <f t="shared" si="53"/>
        <v/>
      </c>
      <c r="AI98" s="383" t="s">
        <v>119</v>
      </c>
      <c r="AJ98" s="358" t="str">
        <f t="shared" si="54"/>
        <v/>
      </c>
    </row>
    <row r="99" spans="1:36" s="133" customFormat="1" ht="21" customHeight="1" x14ac:dyDescent="0.35">
      <c r="A99" s="359" t="s">
        <v>595</v>
      </c>
      <c r="B99" s="351"/>
      <c r="C99" s="352"/>
      <c r="D99" s="353"/>
      <c r="E99" s="354"/>
      <c r="F99" s="87" t="str">
        <f>IF($P99&gt;'3)招へい者4)受入れ体制'!$D$34,"",'1)受入れ機関概要'!$C$8)</f>
        <v/>
      </c>
      <c r="G99" s="87" t="str">
        <f>IF($P99&gt;'3)招へい者4)受入れ体制'!$D$34,"",'1)受入れ機関概要'!$F$8)</f>
        <v/>
      </c>
      <c r="H99" s="182" t="str">
        <f t="shared" si="41"/>
        <v/>
      </c>
      <c r="I99" s="351"/>
      <c r="J99" s="1007"/>
      <c r="K99" s="1008"/>
      <c r="L99" s="386"/>
      <c r="M99" s="1009" t="s">
        <v>119</v>
      </c>
      <c r="N99" s="1010"/>
      <c r="O99" s="448" t="s">
        <v>119</v>
      </c>
      <c r="P99" s="393">
        <v>49</v>
      </c>
      <c r="Q99" s="995"/>
      <c r="R99" s="996"/>
      <c r="T99" s="355" t="str">
        <f t="shared" si="23"/>
        <v/>
      </c>
      <c r="U99" s="356" t="str">
        <f t="shared" si="49"/>
        <v/>
      </c>
      <c r="V99" s="356" t="str">
        <f t="shared" si="38"/>
        <v/>
      </c>
      <c r="W99" s="356" t="str">
        <f t="shared" si="39"/>
        <v/>
      </c>
      <c r="X99" s="356" t="str">
        <f t="shared" si="50"/>
        <v/>
      </c>
      <c r="Y99" s="356" t="str">
        <f t="shared" si="42"/>
        <v/>
      </c>
      <c r="Z99" s="356" t="str">
        <f t="shared" si="43"/>
        <v/>
      </c>
      <c r="AA99" s="356" t="str">
        <f t="shared" si="44"/>
        <v/>
      </c>
      <c r="AB99" s="357" t="str">
        <f t="shared" si="45"/>
        <v/>
      </c>
      <c r="AC99" s="356" t="str">
        <f t="shared" si="51"/>
        <v/>
      </c>
      <c r="AD99" s="357" t="str">
        <f t="shared" si="46"/>
        <v/>
      </c>
      <c r="AE99" s="357" t="str">
        <f t="shared" si="47"/>
        <v/>
      </c>
      <c r="AF99" s="356" t="str">
        <f t="shared" si="48"/>
        <v/>
      </c>
      <c r="AG99" s="356" t="str">
        <f t="shared" si="52"/>
        <v/>
      </c>
      <c r="AH99" s="356" t="str">
        <f t="shared" si="53"/>
        <v/>
      </c>
      <c r="AI99" s="383" t="s">
        <v>119</v>
      </c>
      <c r="AJ99" s="358" t="str">
        <f t="shared" si="54"/>
        <v/>
      </c>
    </row>
    <row r="100" spans="1:36" s="133" customFormat="1" ht="21" customHeight="1" thickBot="1" x14ac:dyDescent="0.4">
      <c r="A100" s="350" t="s">
        <v>596</v>
      </c>
      <c r="B100" s="351"/>
      <c r="C100" s="352"/>
      <c r="D100" s="353"/>
      <c r="E100" s="354"/>
      <c r="F100" s="87" t="str">
        <f>IF($P100&gt;'3)招へい者4)受入れ体制'!$D$34,"",'1)受入れ機関概要'!$C$8)</f>
        <v/>
      </c>
      <c r="G100" s="87" t="str">
        <f>IF($P100&gt;'3)招へい者4)受入れ体制'!$D$34,"",'1)受入れ機関概要'!$F$8)</f>
        <v/>
      </c>
      <c r="H100" s="182" t="str">
        <f t="shared" si="41"/>
        <v/>
      </c>
      <c r="I100" s="351"/>
      <c r="J100" s="1007"/>
      <c r="K100" s="1008"/>
      <c r="L100" s="386"/>
      <c r="M100" s="1009" t="s">
        <v>119</v>
      </c>
      <c r="N100" s="1010"/>
      <c r="O100" s="448" t="s">
        <v>119</v>
      </c>
      <c r="P100" s="393">
        <v>50</v>
      </c>
      <c r="Q100" s="995"/>
      <c r="R100" s="996"/>
      <c r="T100" s="360" t="str">
        <f t="shared" si="23"/>
        <v/>
      </c>
      <c r="U100" s="361" t="str">
        <f t="shared" si="49"/>
        <v/>
      </c>
      <c r="V100" s="361" t="str">
        <f t="shared" si="38"/>
        <v/>
      </c>
      <c r="W100" s="361" t="str">
        <f t="shared" si="39"/>
        <v/>
      </c>
      <c r="X100" s="361" t="str">
        <f t="shared" si="50"/>
        <v/>
      </c>
      <c r="Y100" s="361" t="str">
        <f t="shared" si="42"/>
        <v/>
      </c>
      <c r="Z100" s="361" t="str">
        <f t="shared" si="43"/>
        <v/>
      </c>
      <c r="AA100" s="361" t="str">
        <f t="shared" si="44"/>
        <v/>
      </c>
      <c r="AB100" s="362" t="str">
        <f t="shared" si="45"/>
        <v/>
      </c>
      <c r="AC100" s="361" t="str">
        <f t="shared" si="51"/>
        <v/>
      </c>
      <c r="AD100" s="362" t="str">
        <f t="shared" si="46"/>
        <v/>
      </c>
      <c r="AE100" s="362" t="str">
        <f t="shared" si="47"/>
        <v/>
      </c>
      <c r="AF100" s="361" t="str">
        <f t="shared" si="48"/>
        <v/>
      </c>
      <c r="AG100" s="361" t="str">
        <f t="shared" si="52"/>
        <v/>
      </c>
      <c r="AH100" s="361" t="str">
        <f t="shared" si="53"/>
        <v/>
      </c>
      <c r="AI100" s="384" t="s">
        <v>119</v>
      </c>
      <c r="AJ100" s="363" t="str">
        <f t="shared" si="54"/>
        <v/>
      </c>
    </row>
  </sheetData>
  <sheetProtection algorithmName="SHA-512" hashValue="kSihwBedoR5iSLCDwzwt223YP2uX+M2j0FesW3tg7JrP8WTjyErI6BBxj6Y34RWIeoO5U8ilSKPaY8l3x8Hgvw==" saltValue="zKkqYrmBrfNxbfX+Tddatw==" spinCount="100000" sheet="1" formatCells="0" formatColumns="0" formatRows="0"/>
  <mergeCells count="281">
    <mergeCell ref="J95:K95"/>
    <mergeCell ref="J96:K96"/>
    <mergeCell ref="J97:K97"/>
    <mergeCell ref="J98:K98"/>
    <mergeCell ref="J99:K99"/>
    <mergeCell ref="J100:K100"/>
    <mergeCell ref="M95:N95"/>
    <mergeCell ref="M96:N96"/>
    <mergeCell ref="M97:N97"/>
    <mergeCell ref="M98:N98"/>
    <mergeCell ref="M99:N99"/>
    <mergeCell ref="M100:N100"/>
    <mergeCell ref="J89:K89"/>
    <mergeCell ref="J90:K90"/>
    <mergeCell ref="J91:K91"/>
    <mergeCell ref="J92:K92"/>
    <mergeCell ref="J93:K93"/>
    <mergeCell ref="J94:K94"/>
    <mergeCell ref="M89:N89"/>
    <mergeCell ref="M90:N90"/>
    <mergeCell ref="M91:N91"/>
    <mergeCell ref="M92:N92"/>
    <mergeCell ref="M93:N93"/>
    <mergeCell ref="M94:N94"/>
    <mergeCell ref="J83:K83"/>
    <mergeCell ref="J84:K84"/>
    <mergeCell ref="J85:K85"/>
    <mergeCell ref="J86:K86"/>
    <mergeCell ref="J87:K87"/>
    <mergeCell ref="J88:K88"/>
    <mergeCell ref="M83:N83"/>
    <mergeCell ref="M84:N84"/>
    <mergeCell ref="M85:N85"/>
    <mergeCell ref="M86:N86"/>
    <mergeCell ref="M87:N87"/>
    <mergeCell ref="M88:N88"/>
    <mergeCell ref="J77:K77"/>
    <mergeCell ref="J78:K78"/>
    <mergeCell ref="J79:K79"/>
    <mergeCell ref="J80:K80"/>
    <mergeCell ref="J81:K81"/>
    <mergeCell ref="J82:K82"/>
    <mergeCell ref="M77:N77"/>
    <mergeCell ref="M78:N78"/>
    <mergeCell ref="M79:N79"/>
    <mergeCell ref="M80:N80"/>
    <mergeCell ref="M81:N81"/>
    <mergeCell ref="M82:N82"/>
    <mergeCell ref="J71:K71"/>
    <mergeCell ref="J72:K72"/>
    <mergeCell ref="J73:K73"/>
    <mergeCell ref="J74:K74"/>
    <mergeCell ref="J75:K75"/>
    <mergeCell ref="J76:K76"/>
    <mergeCell ref="M71:N71"/>
    <mergeCell ref="M72:N72"/>
    <mergeCell ref="M73:N73"/>
    <mergeCell ref="M74:N74"/>
    <mergeCell ref="M75:N75"/>
    <mergeCell ref="M76:N76"/>
    <mergeCell ref="J65:K65"/>
    <mergeCell ref="J66:K66"/>
    <mergeCell ref="J67:K67"/>
    <mergeCell ref="J68:K68"/>
    <mergeCell ref="J69:K69"/>
    <mergeCell ref="J70:K70"/>
    <mergeCell ref="M65:N65"/>
    <mergeCell ref="M66:N66"/>
    <mergeCell ref="M67:N67"/>
    <mergeCell ref="M68:N68"/>
    <mergeCell ref="M69:N69"/>
    <mergeCell ref="M70:N70"/>
    <mergeCell ref="J59:K59"/>
    <mergeCell ref="J60:K60"/>
    <mergeCell ref="J61:K61"/>
    <mergeCell ref="J62:K62"/>
    <mergeCell ref="J63:K63"/>
    <mergeCell ref="J64:K64"/>
    <mergeCell ref="M59:N59"/>
    <mergeCell ref="M60:N60"/>
    <mergeCell ref="M61:N61"/>
    <mergeCell ref="M62:N62"/>
    <mergeCell ref="M63:N63"/>
    <mergeCell ref="M64:N64"/>
    <mergeCell ref="J57:K57"/>
    <mergeCell ref="J58:K58"/>
    <mergeCell ref="M53:N53"/>
    <mergeCell ref="M54:N54"/>
    <mergeCell ref="M55:N55"/>
    <mergeCell ref="M56:N56"/>
    <mergeCell ref="M57:N57"/>
    <mergeCell ref="M58:N58"/>
    <mergeCell ref="Q56:R56"/>
    <mergeCell ref="Q57:R57"/>
    <mergeCell ref="Q58:R58"/>
    <mergeCell ref="J44:K44"/>
    <mergeCell ref="J45:K45"/>
    <mergeCell ref="J46:K46"/>
    <mergeCell ref="O48:O49"/>
    <mergeCell ref="M48:N49"/>
    <mergeCell ref="J48:K49"/>
    <mergeCell ref="L48:L49"/>
    <mergeCell ref="J55:K55"/>
    <mergeCell ref="Q53:R53"/>
    <mergeCell ref="Q54:R54"/>
    <mergeCell ref="Q55:R55"/>
    <mergeCell ref="J21:K21"/>
    <mergeCell ref="J22:K22"/>
    <mergeCell ref="J23:K23"/>
    <mergeCell ref="J19:K19"/>
    <mergeCell ref="J20:K20"/>
    <mergeCell ref="M38:N38"/>
    <mergeCell ref="J29:K29"/>
    <mergeCell ref="J30:K30"/>
    <mergeCell ref="J31:K31"/>
    <mergeCell ref="J32:K32"/>
    <mergeCell ref="J33:K33"/>
    <mergeCell ref="J24:K24"/>
    <mergeCell ref="J25:K25"/>
    <mergeCell ref="J26:K26"/>
    <mergeCell ref="J27:K27"/>
    <mergeCell ref="J28:K28"/>
    <mergeCell ref="M33:N33"/>
    <mergeCell ref="M34:N34"/>
    <mergeCell ref="M35:N35"/>
    <mergeCell ref="M36:N36"/>
    <mergeCell ref="M37:N37"/>
    <mergeCell ref="M32:N32"/>
    <mergeCell ref="L17:L18"/>
    <mergeCell ref="M27:N27"/>
    <mergeCell ref="M28:N28"/>
    <mergeCell ref="M29:N29"/>
    <mergeCell ref="M30:N30"/>
    <mergeCell ref="M31:N31"/>
    <mergeCell ref="M22:N22"/>
    <mergeCell ref="M23:N23"/>
    <mergeCell ref="M24:N24"/>
    <mergeCell ref="M25:N25"/>
    <mergeCell ref="M26:N26"/>
    <mergeCell ref="M8:O8"/>
    <mergeCell ref="M7:O7"/>
    <mergeCell ref="M19:N19"/>
    <mergeCell ref="M20:N20"/>
    <mergeCell ref="M21:N21"/>
    <mergeCell ref="M17:N18"/>
    <mergeCell ref="M15:O15"/>
    <mergeCell ref="M14:O14"/>
    <mergeCell ref="M13:O13"/>
    <mergeCell ref="O16:Q16"/>
    <mergeCell ref="Q19:R19"/>
    <mergeCell ref="Q17:R18"/>
    <mergeCell ref="Q20:R20"/>
    <mergeCell ref="Q21:R21"/>
    <mergeCell ref="M9:O9"/>
    <mergeCell ref="M12:O12"/>
    <mergeCell ref="M11:O11"/>
    <mergeCell ref="M10:O10"/>
    <mergeCell ref="A11:C12"/>
    <mergeCell ref="A9:C10"/>
    <mergeCell ref="A7:C8"/>
    <mergeCell ref="D7:F8"/>
    <mergeCell ref="G7:J8"/>
    <mergeCell ref="D9:J10"/>
    <mergeCell ref="D11:J12"/>
    <mergeCell ref="A17:A18"/>
    <mergeCell ref="A13:B14"/>
    <mergeCell ref="B17:C17"/>
    <mergeCell ref="C13:C14"/>
    <mergeCell ref="G17:G18"/>
    <mergeCell ref="J17:K18"/>
    <mergeCell ref="H17:H18"/>
    <mergeCell ref="I17:I18"/>
    <mergeCell ref="F17:F18"/>
    <mergeCell ref="D13:J14"/>
    <mergeCell ref="E17:E18"/>
    <mergeCell ref="D17:D18"/>
    <mergeCell ref="J40:K40"/>
    <mergeCell ref="J41:K41"/>
    <mergeCell ref="J42:K42"/>
    <mergeCell ref="J43:K43"/>
    <mergeCell ref="J34:K34"/>
    <mergeCell ref="J35:K35"/>
    <mergeCell ref="J36:K36"/>
    <mergeCell ref="J37:K37"/>
    <mergeCell ref="J38:K38"/>
    <mergeCell ref="J39:K39"/>
    <mergeCell ref="Q22:R22"/>
    <mergeCell ref="Q23:R23"/>
    <mergeCell ref="Q24:R24"/>
    <mergeCell ref="Q25:R25"/>
    <mergeCell ref="Q26:R26"/>
    <mergeCell ref="Q27:R27"/>
    <mergeCell ref="Q28:R28"/>
    <mergeCell ref="Q29:R29"/>
    <mergeCell ref="O17:O18"/>
    <mergeCell ref="M43:N43"/>
    <mergeCell ref="M44:N44"/>
    <mergeCell ref="M45:N45"/>
    <mergeCell ref="M46:N46"/>
    <mergeCell ref="Q39:R39"/>
    <mergeCell ref="Q40:R40"/>
    <mergeCell ref="Q41:R41"/>
    <mergeCell ref="Q42:R42"/>
    <mergeCell ref="Q43:R43"/>
    <mergeCell ref="Q44:R44"/>
    <mergeCell ref="Q45:R45"/>
    <mergeCell ref="Q46:R46"/>
    <mergeCell ref="M39:N39"/>
    <mergeCell ref="M40:N40"/>
    <mergeCell ref="M41:N41"/>
    <mergeCell ref="M42:N42"/>
    <mergeCell ref="Q30:R30"/>
    <mergeCell ref="Q31:R31"/>
    <mergeCell ref="Q32:R32"/>
    <mergeCell ref="Q33:R33"/>
    <mergeCell ref="Q34:R34"/>
    <mergeCell ref="Q35:R35"/>
    <mergeCell ref="Q36:R36"/>
    <mergeCell ref="Q37:R37"/>
    <mergeCell ref="Q38:R38"/>
    <mergeCell ref="Q59:R59"/>
    <mergeCell ref="Q60:R60"/>
    <mergeCell ref="Q61:R61"/>
    <mergeCell ref="Q62:R62"/>
    <mergeCell ref="Q63:R63"/>
    <mergeCell ref="Q48:R49"/>
    <mergeCell ref="A50:R50"/>
    <mergeCell ref="A48:A49"/>
    <mergeCell ref="B48:C48"/>
    <mergeCell ref="D48:D49"/>
    <mergeCell ref="E48:E49"/>
    <mergeCell ref="F48:F49"/>
    <mergeCell ref="G48:G49"/>
    <mergeCell ref="H48:H49"/>
    <mergeCell ref="I48:I49"/>
    <mergeCell ref="J51:K51"/>
    <mergeCell ref="J52:K52"/>
    <mergeCell ref="M51:N51"/>
    <mergeCell ref="M52:N52"/>
    <mergeCell ref="Q51:R51"/>
    <mergeCell ref="Q52:R52"/>
    <mergeCell ref="J53:K53"/>
    <mergeCell ref="J54:K54"/>
    <mergeCell ref="J56:K56"/>
    <mergeCell ref="Q64:R64"/>
    <mergeCell ref="Q98:R98"/>
    <mergeCell ref="Q99:R99"/>
    <mergeCell ref="Q100:R100"/>
    <mergeCell ref="Q95:R95"/>
    <mergeCell ref="Q96:R96"/>
    <mergeCell ref="Q97:R97"/>
    <mergeCell ref="Q65:R65"/>
    <mergeCell ref="Q66:R66"/>
    <mergeCell ref="Q67:R67"/>
    <mergeCell ref="Q68:R68"/>
    <mergeCell ref="Q69:R69"/>
    <mergeCell ref="Q70:R70"/>
    <mergeCell ref="Q71:R71"/>
    <mergeCell ref="Q72:R72"/>
    <mergeCell ref="Q73:R73"/>
    <mergeCell ref="Q89:R89"/>
    <mergeCell ref="Q90:R90"/>
    <mergeCell ref="Q91:R91"/>
    <mergeCell ref="Q92:R92"/>
    <mergeCell ref="Q93:R93"/>
    <mergeCell ref="Q94:R94"/>
    <mergeCell ref="Q80:R80"/>
    <mergeCell ref="Q81:R81"/>
    <mergeCell ref="Q82:R82"/>
    <mergeCell ref="Q83:R83"/>
    <mergeCell ref="Q84:R84"/>
    <mergeCell ref="Q85:R85"/>
    <mergeCell ref="Q86:R86"/>
    <mergeCell ref="Q87:R87"/>
    <mergeCell ref="Q88:R88"/>
    <mergeCell ref="Q74:R74"/>
    <mergeCell ref="Q75:R75"/>
    <mergeCell ref="Q76:R76"/>
    <mergeCell ref="Q77:R77"/>
    <mergeCell ref="Q78:R78"/>
    <mergeCell ref="Q79:R79"/>
  </mergeCells>
  <phoneticPr fontId="11"/>
  <conditionalFormatting sqref="D13">
    <cfRule type="expression" dxfId="28" priority="1310">
      <formula>$C$13="（未確定）"</formula>
    </cfRule>
    <cfRule type="expression" dxfId="27" priority="1311">
      <formula>$C$13="✔"</formula>
    </cfRule>
  </conditionalFormatting>
  <conditionalFormatting sqref="X17:AG17 Y18:AH18">
    <cfRule type="expression" dxfId="26" priority="76">
      <formula>#REF!&lt;&gt;"（申請時記入不要）"</formula>
    </cfRule>
  </conditionalFormatting>
  <conditionalFormatting sqref="H19:H46">
    <cfRule type="expression" dxfId="25" priority="44">
      <formula>$H19="日程未設定"</formula>
    </cfRule>
  </conditionalFormatting>
  <conditionalFormatting sqref="M10:R10">
    <cfRule type="expression" dxfId="24" priority="3960">
      <formula>$S$10="←「大学院生」人数不一致"</formula>
    </cfRule>
  </conditionalFormatting>
  <conditionalFormatting sqref="M12:R12">
    <cfRule type="expression" dxfId="23" priority="3962">
      <formula>$S$12="←「教員」人数不一致"</formula>
    </cfRule>
  </conditionalFormatting>
  <conditionalFormatting sqref="M8:R8">
    <cfRule type="expression" dxfId="22" priority="10">
      <formula>$S8="←「高校生」人数不一致"</formula>
    </cfRule>
    <cfRule type="expression" dxfId="21" priority="3964">
      <formula>$S8="←「高校生」人数不一致"</formula>
    </cfRule>
  </conditionalFormatting>
  <conditionalFormatting sqref="M9:R9">
    <cfRule type="expression" dxfId="20" priority="3966">
      <formula>$S$9="←「大学生」人数不一致"</formula>
    </cfRule>
  </conditionalFormatting>
  <conditionalFormatting sqref="M11:R11">
    <cfRule type="expression" dxfId="19" priority="3968">
      <formula>$S$11="←「ポスドク」人数不一致"</formula>
    </cfRule>
  </conditionalFormatting>
  <conditionalFormatting sqref="M13:R13">
    <cfRule type="expression" dxfId="18" priority="3970">
      <formula>$S$13="←「研究者」人数不一致"</formula>
    </cfRule>
  </conditionalFormatting>
  <conditionalFormatting sqref="M14:R14">
    <cfRule type="expression" dxfId="17" priority="3972">
      <formula>$S$14="←「その他」人数不一致"</formula>
    </cfRule>
  </conditionalFormatting>
  <conditionalFormatting sqref="M5:R6 M16:P16">
    <cfRule type="expression" dxfId="16" priority="3991">
      <formula>$R$5="【３）招へい者】で入力した人数と一致していません。"</formula>
    </cfRule>
  </conditionalFormatting>
  <conditionalFormatting sqref="X49:AG49 Y50:AH50">
    <cfRule type="expression" dxfId="15" priority="7">
      <formula>#REF!&lt;&gt;"（申請時記入不要）"</formula>
    </cfRule>
  </conditionalFormatting>
  <conditionalFormatting sqref="R15">
    <cfRule type="expression" dxfId="14" priority="6">
      <formula>$S15="←「自己資金招へい者」人数不一致"</formula>
    </cfRule>
  </conditionalFormatting>
  <conditionalFormatting sqref="H51:H100">
    <cfRule type="expression" dxfId="13" priority="1">
      <formula>$H51="日程未設定"</formula>
    </cfRule>
  </conditionalFormatting>
  <dataValidations count="8">
    <dataValidation type="list" allowBlank="1" showInputMessage="1" showErrorMessage="1" sqref="O19:P46" xr:uid="{A152128F-65F8-4EEC-8239-C93C03BCBA0C}">
      <formula1>"引率者"</formula1>
    </dataValidation>
    <dataValidation imeMode="off" allowBlank="1" showInputMessage="1" showErrorMessage="1" sqref="B19:B46 B51:B100 E51:E100" xr:uid="{60BC0427-3627-4424-8917-149F4A7F1355}"/>
    <dataValidation type="list" allowBlank="1" showInputMessage="1" showErrorMessage="1" sqref="C13" xr:uid="{5FD2EB0E-7E78-4CAA-A023-0E4677FBFAB2}">
      <formula1>"（未確定）,✔"</formula1>
    </dataValidation>
    <dataValidation type="list" allowBlank="1" showInputMessage="1" showErrorMessage="1" sqref="D19:D46 D51:D100" xr:uid="{0BF42BA4-B985-47CC-8283-21D69D9BE987}">
      <formula1>"M,F"</formula1>
    </dataValidation>
    <dataValidation imeMode="halfAlpha" allowBlank="1" showInputMessage="1" showErrorMessage="1" sqref="F19:G46 F51:G100" xr:uid="{3D7229B9-9BE2-4B9D-B619-138793F02EA3}"/>
    <dataValidation imeMode="disabled" allowBlank="1" showInputMessage="1" showErrorMessage="1" sqref="E19:E46" xr:uid="{4A75FA89-9CC8-49CF-BD82-C76DEBDC3D30}"/>
    <dataValidation type="list" allowBlank="1" showInputMessage="1" showErrorMessage="1" sqref="L19:L46 L51:L100" xr:uid="{9DA29818-0968-41FD-991B-5D8D1AC3C129}">
      <formula1>"高校生,大学生,大学院生,ポスドク,教員,研究者,その他"</formula1>
    </dataValidation>
    <dataValidation type="list" showInputMessage="1" showErrorMessage="1" sqref="I19:I46" xr:uid="{E4E806F4-603F-4CFE-AF6C-F8A8445B7187}">
      <formula1>INDIRECT("'3)招へい者4)受入れ体制'!C5:C"&amp;29-COUNTBLANK(送出し機関名))</formula1>
    </dataValidation>
  </dataValidations>
  <printOptions horizontalCentered="1"/>
  <pageMargins left="0.39370078740157483" right="0.39370078740157483" top="0.39370078740157483" bottom="0.39370078740157483" header="0.19685039370078741" footer="0.19685039370078741"/>
  <pageSetup paperSize="9" scale="81" fitToHeight="0" orientation="landscape" r:id="rId1"/>
  <headerFooter>
    <oddHeader>&amp;C&amp;9&amp;F</oddHeader>
    <oddFooter>&amp;C&amp;P/&amp;N</oddFooter>
  </headerFooter>
  <ignoredErrors>
    <ignoredError sqref="F21:F25 F20:G20 F28:F46 F26:F27 G28 G21:G27 G29:G36 G37:G46 F19:G19 F51:G100" unlocked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9" id="{00000000-000E-0000-0700-000018000000}">
            <xm:f>AND($P51&lt;='3)招へい者4)受入れ体制'!$D$34,$D51="")</xm:f>
            <x14:dxf>
              <fill>
                <patternFill>
                  <bgColor rgb="FFFFFF99"/>
                </patternFill>
              </fill>
            </x14:dxf>
          </x14:cfRule>
          <xm:sqref>D51:D100</xm:sqref>
        </x14:conditionalFormatting>
        <x14:conditionalFormatting xmlns:xm="http://schemas.microsoft.com/office/excel/2006/main">
          <x14:cfRule type="expression" priority="28" id="{00000000-000E-0000-0700-000017000000}">
            <xm:f>AND($P51&lt;='3)招へい者4)受入れ体制'!$D$34,$E51="")</xm:f>
            <x14:dxf>
              <fill>
                <patternFill>
                  <bgColor rgb="FFFFFF99"/>
                </patternFill>
              </fill>
            </x14:dxf>
          </x14:cfRule>
          <xm:sqref>E51:E100</xm:sqref>
        </x14:conditionalFormatting>
        <x14:conditionalFormatting xmlns:xm="http://schemas.microsoft.com/office/excel/2006/main">
          <x14:cfRule type="expression" priority="25" id="{00000000-000E-0000-0700-000014000000}">
            <xm:f>AND($P51&lt;='3)招へい者4)受入れ体制'!$D$34,$I51="")</xm:f>
            <x14:dxf>
              <fill>
                <patternFill>
                  <bgColor rgb="FFFFFF99"/>
                </patternFill>
              </fill>
            </x14:dxf>
          </x14:cfRule>
          <xm:sqref>I51:I100</xm:sqref>
        </x14:conditionalFormatting>
        <x14:conditionalFormatting xmlns:xm="http://schemas.microsoft.com/office/excel/2006/main">
          <x14:cfRule type="expression" priority="64" id="{E5FFE5B0-509B-4EA5-8D6F-C284FA3C609C}">
            <xm:f>AND('1)受入れ機関概要'!$A$3="業務計画書",$C$13="（未確定）")</xm:f>
            <x14:dxf>
              <fill>
                <patternFill>
                  <bgColor rgb="FFFFFF99"/>
                </patternFill>
              </fill>
            </x14:dxf>
          </x14:cfRule>
          <xm:sqref>C13:C14</xm:sqref>
        </x14:conditionalFormatting>
        <x14:conditionalFormatting xmlns:xm="http://schemas.microsoft.com/office/excel/2006/main">
          <x14:cfRule type="expression" priority="49" id="{877318D5-57CE-4EC4-8DEE-98017A82FD42}">
            <xm:f>AND($A19&lt;='3)招へい者4)受入れ体制'!L$31,$B19="")</xm:f>
            <x14:dxf>
              <fill>
                <patternFill>
                  <bgColor rgb="FFFFFF99"/>
                </patternFill>
              </fill>
            </x14:dxf>
          </x14:cfRule>
          <xm:sqref>B19:B46</xm:sqref>
        </x14:conditionalFormatting>
        <x14:conditionalFormatting xmlns:xm="http://schemas.microsoft.com/office/excel/2006/main">
          <x14:cfRule type="expression" priority="48" id="{9E89E5DD-E004-4D7D-92F0-695C57D038C8}">
            <xm:f>AND($A19&lt;='3)招へい者4)受入れ体制'!L$31,$D19="")</xm:f>
            <x14:dxf>
              <fill>
                <patternFill>
                  <bgColor rgb="FFFFFF99"/>
                </patternFill>
              </fill>
            </x14:dxf>
          </x14:cfRule>
          <xm:sqref>D19:D46</xm:sqref>
        </x14:conditionalFormatting>
        <x14:conditionalFormatting xmlns:xm="http://schemas.microsoft.com/office/excel/2006/main">
          <x14:cfRule type="expression" priority="47" id="{7DB24700-FD05-4378-99D6-E16BD8A64A27}">
            <xm:f>AND($A19&lt;='3)招へい者4)受入れ体制'!L$31,$E19="")</xm:f>
            <x14:dxf>
              <fill>
                <patternFill>
                  <bgColor rgb="FFFFFF99"/>
                </patternFill>
              </fill>
            </x14:dxf>
          </x14:cfRule>
          <xm:sqref>E19:E46</xm:sqref>
        </x14:conditionalFormatting>
        <x14:conditionalFormatting xmlns:xm="http://schemas.microsoft.com/office/excel/2006/main">
          <x14:cfRule type="expression" priority="46" id="{C2FAE02F-38D1-470B-A063-E325B8694CF7}">
            <xm:f>AND($A19&lt;='3)招へい者4)受入れ体制'!L$31,$I19="")</xm:f>
            <x14:dxf>
              <fill>
                <patternFill>
                  <bgColor rgb="FFFFFF99"/>
                </patternFill>
              </fill>
            </x14:dxf>
          </x14:cfRule>
          <xm:sqref>I19:I46</xm:sqref>
        </x14:conditionalFormatting>
        <x14:conditionalFormatting xmlns:xm="http://schemas.microsoft.com/office/excel/2006/main">
          <x14:cfRule type="expression" priority="45" id="{BF4B054C-4E14-4090-A88F-8A0441714BE7}">
            <xm:f>AND($A19&lt;='3)招へい者4)受入れ体制'!L$31,$J19="")</xm:f>
            <x14:dxf>
              <fill>
                <patternFill>
                  <bgColor rgb="FFFFFF99"/>
                </patternFill>
              </fill>
            </x14:dxf>
          </x14:cfRule>
          <xm:sqref>J19:J46</xm:sqref>
        </x14:conditionalFormatting>
        <x14:conditionalFormatting xmlns:xm="http://schemas.microsoft.com/office/excel/2006/main">
          <x14:cfRule type="expression" priority="3981" id="{00000000-000E-0000-0700-00004B0A0000}">
            <xm:f>AND($A19&lt;='3)招へい者4)受入れ体制'!L$31,$L19="")</xm:f>
            <x14:dxf>
              <fill>
                <patternFill>
                  <bgColor rgb="FFFFFF99"/>
                </patternFill>
              </fill>
            </x14:dxf>
          </x14:cfRule>
          <xm:sqref>L19:L46</xm:sqref>
        </x14:conditionalFormatting>
        <x14:conditionalFormatting xmlns:xm="http://schemas.microsoft.com/office/excel/2006/main">
          <x14:cfRule type="expression" priority="5" id="{CE3089FE-CADF-4013-9430-C202B458449E}">
            <xm:f>AND($P51&lt;='3)招へい者4)受入れ体制'!$D$34,$L51="")</xm:f>
            <x14:dxf>
              <fill>
                <patternFill>
                  <bgColor rgb="FFFFFF99"/>
                </patternFill>
              </fill>
            </x14:dxf>
          </x14:cfRule>
          <xm:sqref>L51:L100</xm:sqref>
        </x14:conditionalFormatting>
        <x14:conditionalFormatting xmlns:xm="http://schemas.microsoft.com/office/excel/2006/main">
          <x14:cfRule type="expression" priority="3" id="{36F4B833-DB03-4828-9C27-5248E743C213}">
            <xm:f>AND($P51&lt;='3)招へい者4)受入れ体制'!$D$34,$B51="")</xm:f>
            <x14:dxf>
              <fill>
                <patternFill>
                  <bgColor rgb="FFFFFF99"/>
                </patternFill>
              </fill>
            </x14:dxf>
          </x14:cfRule>
          <xm:sqref>B51:B100</xm:sqref>
        </x14:conditionalFormatting>
        <x14:conditionalFormatting xmlns:xm="http://schemas.microsoft.com/office/excel/2006/main">
          <x14:cfRule type="expression" priority="2" id="{4B8DBCCF-B635-4306-8D2D-4DC979F6D630}">
            <xm:f>AND($P51&lt;='3)招へい者4)受入れ体制'!$D$34,$J51="")</xm:f>
            <x14:dxf>
              <fill>
                <patternFill>
                  <bgColor rgb="FFFFFF99"/>
                </patternFill>
              </fill>
            </x14:dxf>
          </x14:cfRule>
          <xm:sqref>J51:J100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D4F71F7-AA3A-443A-A625-FFFCA91A7730}">
          <x14:formula1>
            <xm:f>隠しシート!$B$4:$B$200</xm:f>
          </x14:formula1>
          <xm:sqref>J19:K46 J51:K100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BAE19-102E-49C5-B21A-8D8AEE0EF7B1}">
  <sheetPr codeName="Sheet9">
    <pageSetUpPr fitToPage="1"/>
  </sheetPr>
  <dimension ref="A1:K40"/>
  <sheetViews>
    <sheetView showGridLines="0" view="pageBreakPreview" zoomScaleNormal="100" zoomScaleSheetLayoutView="100" workbookViewId="0"/>
  </sheetViews>
  <sheetFormatPr defaultRowHeight="15" x14ac:dyDescent="0.35"/>
  <cols>
    <col min="1" max="1" width="9.78515625" style="11" customWidth="1"/>
    <col min="2" max="3" width="19.78515625" customWidth="1"/>
    <col min="4" max="5" width="19.78515625" style="14" customWidth="1"/>
    <col min="6" max="6" width="1.78515625" customWidth="1"/>
    <col min="7" max="7" width="9.78515625" customWidth="1"/>
    <col min="8" max="11" width="19.78515625" customWidth="1"/>
  </cols>
  <sheetData>
    <row r="1" spans="1:11" x14ac:dyDescent="0.35">
      <c r="A1" s="67"/>
      <c r="D1" s="12"/>
      <c r="E1" s="12" t="str">
        <f>'1)受入れ機関概要'!G1</f>
        <v>Ver.2203</v>
      </c>
    </row>
    <row r="2" spans="1:11" ht="18" customHeight="1" x14ac:dyDescent="0.35">
      <c r="A2" s="49" t="s">
        <v>187</v>
      </c>
      <c r="B2" s="5"/>
      <c r="C2" s="5"/>
      <c r="D2" s="13"/>
      <c r="E2" s="13"/>
      <c r="G2" s="120" t="s">
        <v>240</v>
      </c>
      <c r="H2" s="121"/>
      <c r="I2" s="121"/>
      <c r="J2" s="121"/>
      <c r="K2" s="4"/>
    </row>
    <row r="3" spans="1:11" ht="16.5" customHeight="1" x14ac:dyDescent="0.35">
      <c r="D3" s="17"/>
      <c r="E3" s="17"/>
      <c r="G3" s="1047" t="s">
        <v>246</v>
      </c>
      <c r="H3" s="1046"/>
      <c r="I3" s="1045" t="s">
        <v>247</v>
      </c>
      <c r="J3" s="1046"/>
      <c r="K3" s="4"/>
    </row>
    <row r="4" spans="1:11" ht="16.5" customHeight="1" x14ac:dyDescent="0.35">
      <c r="A4" s="1044"/>
      <c r="B4" s="1044"/>
      <c r="C4" s="1044"/>
      <c r="D4" s="1044"/>
      <c r="E4" s="16"/>
      <c r="G4" s="1053" t="s">
        <v>252</v>
      </c>
      <c r="H4" s="1051"/>
      <c r="I4" s="1050" t="s">
        <v>241</v>
      </c>
      <c r="J4" s="1051"/>
      <c r="K4" s="4"/>
    </row>
    <row r="5" spans="1:11" ht="16.5" customHeight="1" x14ac:dyDescent="0.35">
      <c r="A5" s="1044"/>
      <c r="B5" s="1044"/>
      <c r="C5" s="1044"/>
      <c r="D5" s="1044"/>
      <c r="E5" s="17"/>
      <c r="G5" s="1053" t="s">
        <v>253</v>
      </c>
      <c r="H5" s="1051"/>
      <c r="I5" s="1050" t="s">
        <v>242</v>
      </c>
      <c r="J5" s="1051"/>
      <c r="K5" s="4"/>
    </row>
    <row r="6" spans="1:11" ht="16.5" customHeight="1" x14ac:dyDescent="0.35">
      <c r="A6" s="1044"/>
      <c r="B6" s="1044"/>
      <c r="C6" s="1044"/>
      <c r="D6" s="1044"/>
      <c r="E6" s="17"/>
      <c r="G6" s="1053" t="s">
        <v>254</v>
      </c>
      <c r="H6" s="1051"/>
      <c r="I6" s="1050" t="s">
        <v>243</v>
      </c>
      <c r="J6" s="1051"/>
      <c r="K6" s="4"/>
    </row>
    <row r="7" spans="1:11" ht="16.5" customHeight="1" x14ac:dyDescent="0.35">
      <c r="A7" s="1044"/>
      <c r="B7" s="1044"/>
      <c r="C7" s="1044"/>
      <c r="D7" s="1044"/>
      <c r="E7" s="17"/>
      <c r="G7" s="1053" t="s">
        <v>255</v>
      </c>
      <c r="H7" s="1051"/>
      <c r="I7" s="1050" t="s">
        <v>244</v>
      </c>
      <c r="J7" s="1051"/>
      <c r="K7" s="4"/>
    </row>
    <row r="8" spans="1:11" ht="16.5" customHeight="1" x14ac:dyDescent="0.35">
      <c r="A8" s="1044"/>
      <c r="B8" s="1044"/>
      <c r="C8" s="1044"/>
      <c r="D8" s="1044"/>
      <c r="E8" s="17"/>
      <c r="G8" s="1052" t="s">
        <v>256</v>
      </c>
      <c r="H8" s="1049"/>
      <c r="I8" s="1048" t="s">
        <v>245</v>
      </c>
      <c r="J8" s="1049"/>
      <c r="K8" s="4"/>
    </row>
    <row r="9" spans="1:11" ht="16.5" customHeight="1" x14ac:dyDescent="0.35">
      <c r="A9" s="180"/>
      <c r="B9" s="180"/>
      <c r="C9" s="180"/>
      <c r="D9" s="180"/>
      <c r="E9" s="17"/>
      <c r="G9" s="195"/>
      <c r="H9" s="195"/>
      <c r="I9" s="195"/>
      <c r="J9" s="195"/>
      <c r="K9" s="4"/>
    </row>
    <row r="10" spans="1:11" ht="16.5" customHeight="1" x14ac:dyDescent="0.35">
      <c r="D10" s="17"/>
      <c r="E10" s="17"/>
      <c r="G10" s="120" t="s">
        <v>299</v>
      </c>
    </row>
    <row r="11" spans="1:11" s="11" customFormat="1" ht="39" customHeight="1" x14ac:dyDescent="0.35">
      <c r="A11" s="30" t="s">
        <v>88</v>
      </c>
      <c r="B11" s="19" t="s">
        <v>109</v>
      </c>
      <c r="C11" s="20" t="s">
        <v>87</v>
      </c>
      <c r="D11" s="21" t="s">
        <v>74</v>
      </c>
      <c r="E11" s="22" t="s">
        <v>89</v>
      </c>
      <c r="G11" s="175" t="s">
        <v>88</v>
      </c>
      <c r="H11" s="176" t="s">
        <v>109</v>
      </c>
      <c r="I11" s="177" t="s">
        <v>87</v>
      </c>
      <c r="J11" s="178" t="s">
        <v>74</v>
      </c>
      <c r="K11" s="179" t="s">
        <v>89</v>
      </c>
    </row>
    <row r="12" spans="1:11" ht="60" customHeight="1" x14ac:dyDescent="0.35">
      <c r="A12" s="113"/>
      <c r="B12" s="114"/>
      <c r="C12" s="115"/>
      <c r="D12" s="114"/>
      <c r="E12" s="116"/>
      <c r="G12" s="449" t="s">
        <v>627</v>
      </c>
      <c r="H12" s="450" t="s">
        <v>203</v>
      </c>
      <c r="I12" s="450" t="s">
        <v>204</v>
      </c>
      <c r="J12" s="450" t="s">
        <v>205</v>
      </c>
      <c r="K12" s="451" t="s">
        <v>206</v>
      </c>
    </row>
    <row r="13" spans="1:11" ht="60" customHeight="1" x14ac:dyDescent="0.35">
      <c r="A13" s="113"/>
      <c r="B13" s="114"/>
      <c r="C13" s="115"/>
      <c r="D13" s="114"/>
      <c r="E13" s="117"/>
      <c r="G13" s="452" t="s">
        <v>627</v>
      </c>
      <c r="H13" s="453" t="s">
        <v>207</v>
      </c>
      <c r="I13" s="454" t="s">
        <v>209</v>
      </c>
      <c r="J13" s="454" t="s">
        <v>208</v>
      </c>
      <c r="K13" s="455" t="s">
        <v>300</v>
      </c>
    </row>
    <row r="14" spans="1:11" ht="60" customHeight="1" x14ac:dyDescent="0.35">
      <c r="A14" s="113"/>
      <c r="B14" s="114"/>
      <c r="C14" s="115"/>
      <c r="D14" s="114"/>
      <c r="E14" s="117"/>
    </row>
    <row r="15" spans="1:11" ht="60" customHeight="1" x14ac:dyDescent="0.35">
      <c r="A15" s="113"/>
      <c r="B15" s="114"/>
      <c r="C15" s="115"/>
      <c r="D15" s="114"/>
      <c r="E15" s="117"/>
      <c r="G15" s="120"/>
    </row>
    <row r="16" spans="1:11" ht="60" customHeight="1" x14ac:dyDescent="0.35">
      <c r="A16" s="113"/>
      <c r="B16" s="114"/>
      <c r="C16" s="115"/>
      <c r="D16" s="114"/>
      <c r="E16" s="117"/>
    </row>
    <row r="17" spans="1:7" ht="60" customHeight="1" x14ac:dyDescent="0.35">
      <c r="A17" s="113"/>
      <c r="B17" s="114"/>
      <c r="C17" s="115"/>
      <c r="D17" s="114"/>
      <c r="E17" s="117"/>
      <c r="G17" s="120"/>
    </row>
    <row r="18" spans="1:7" ht="60" customHeight="1" x14ac:dyDescent="0.35">
      <c r="A18" s="113"/>
      <c r="B18" s="114"/>
      <c r="C18" s="115"/>
      <c r="D18" s="114"/>
      <c r="E18" s="117"/>
    </row>
    <row r="19" spans="1:7" ht="60" customHeight="1" x14ac:dyDescent="0.35">
      <c r="A19" s="113"/>
      <c r="B19" s="114"/>
      <c r="C19" s="115"/>
      <c r="D19" s="114"/>
      <c r="E19" s="117"/>
    </row>
    <row r="20" spans="1:7" ht="60" customHeight="1" x14ac:dyDescent="0.35">
      <c r="A20" s="113"/>
      <c r="B20" s="114"/>
      <c r="C20" s="115"/>
      <c r="D20" s="114"/>
      <c r="E20" s="117"/>
    </row>
    <row r="21" spans="1:7" ht="60" customHeight="1" x14ac:dyDescent="0.35">
      <c r="A21" s="113"/>
      <c r="B21" s="114"/>
      <c r="C21" s="115"/>
      <c r="D21" s="114"/>
      <c r="E21" s="117"/>
    </row>
    <row r="22" spans="1:7" ht="60" customHeight="1" x14ac:dyDescent="0.35">
      <c r="A22" s="113"/>
      <c r="B22" s="114"/>
      <c r="C22" s="115"/>
      <c r="D22" s="114"/>
      <c r="E22" s="117"/>
    </row>
    <row r="23" spans="1:7" ht="60" customHeight="1" x14ac:dyDescent="0.35">
      <c r="A23" s="113"/>
      <c r="B23" s="114"/>
      <c r="C23" s="115"/>
      <c r="D23" s="114"/>
      <c r="E23" s="117"/>
    </row>
    <row r="24" spans="1:7" ht="60" customHeight="1" x14ac:dyDescent="0.35">
      <c r="A24" s="113"/>
      <c r="B24" s="114"/>
      <c r="C24" s="115"/>
      <c r="D24" s="114"/>
      <c r="E24" s="117"/>
    </row>
    <row r="25" spans="1:7" ht="60" customHeight="1" x14ac:dyDescent="0.35">
      <c r="A25" s="113"/>
      <c r="B25" s="114"/>
      <c r="C25" s="115"/>
      <c r="D25" s="114"/>
      <c r="E25" s="117"/>
    </row>
    <row r="26" spans="1:7" ht="60" customHeight="1" x14ac:dyDescent="0.35">
      <c r="A26" s="113"/>
      <c r="B26" s="114"/>
      <c r="C26" s="115"/>
      <c r="D26" s="114"/>
      <c r="E26" s="117"/>
    </row>
    <row r="27" spans="1:7" ht="60" customHeight="1" x14ac:dyDescent="0.35">
      <c r="A27" s="113"/>
      <c r="B27" s="114"/>
      <c r="C27" s="115"/>
      <c r="D27" s="114"/>
      <c r="E27" s="117"/>
    </row>
    <row r="28" spans="1:7" ht="60" customHeight="1" x14ac:dyDescent="0.35">
      <c r="A28" s="113"/>
      <c r="B28" s="114"/>
      <c r="C28" s="115"/>
      <c r="D28" s="114"/>
      <c r="E28" s="117"/>
    </row>
    <row r="29" spans="1:7" ht="60" customHeight="1" x14ac:dyDescent="0.35">
      <c r="A29" s="113"/>
      <c r="B29" s="114"/>
      <c r="C29" s="115"/>
      <c r="D29" s="114"/>
      <c r="E29" s="117"/>
    </row>
    <row r="30" spans="1:7" ht="60" customHeight="1" x14ac:dyDescent="0.35">
      <c r="A30" s="113"/>
      <c r="B30" s="114"/>
      <c r="C30" s="115"/>
      <c r="D30" s="114"/>
      <c r="E30" s="117"/>
    </row>
    <row r="31" spans="1:7" ht="60" customHeight="1" x14ac:dyDescent="0.35">
      <c r="A31" s="113"/>
      <c r="B31" s="114"/>
      <c r="C31" s="115"/>
      <c r="D31" s="114"/>
      <c r="E31" s="117"/>
    </row>
    <row r="32" spans="1:7" ht="60" customHeight="1" x14ac:dyDescent="0.35">
      <c r="A32" s="113"/>
      <c r="B32" s="114"/>
      <c r="C32" s="115"/>
      <c r="D32" s="114"/>
      <c r="E32" s="117"/>
    </row>
    <row r="33" spans="1:5" ht="60" customHeight="1" x14ac:dyDescent="0.35">
      <c r="A33" s="113"/>
      <c r="B33" s="114"/>
      <c r="C33" s="115"/>
      <c r="D33" s="114"/>
      <c r="E33" s="117"/>
    </row>
    <row r="34" spans="1:5" ht="60" customHeight="1" x14ac:dyDescent="0.35">
      <c r="A34" s="113"/>
      <c r="B34" s="114"/>
      <c r="C34" s="115"/>
      <c r="D34" s="114"/>
      <c r="E34" s="117"/>
    </row>
    <row r="35" spans="1:5" ht="60" customHeight="1" x14ac:dyDescent="0.35">
      <c r="A35" s="113"/>
      <c r="B35" s="114"/>
      <c r="C35" s="115"/>
      <c r="D35" s="114"/>
      <c r="E35" s="117"/>
    </row>
    <row r="36" spans="1:5" ht="60" customHeight="1" x14ac:dyDescent="0.35">
      <c r="A36" s="113"/>
      <c r="B36" s="114"/>
      <c r="C36" s="118"/>
      <c r="D36" s="119"/>
      <c r="E36" s="105"/>
    </row>
    <row r="37" spans="1:5" ht="60" customHeight="1" x14ac:dyDescent="0.35">
      <c r="A37" s="113"/>
      <c r="B37" s="114"/>
      <c r="C37" s="115"/>
      <c r="D37" s="114"/>
      <c r="E37" s="117"/>
    </row>
    <row r="38" spans="1:5" ht="60" customHeight="1" x14ac:dyDescent="0.35">
      <c r="A38" s="113"/>
      <c r="B38" s="114"/>
      <c r="C38" s="115"/>
      <c r="D38" s="114"/>
      <c r="E38" s="117"/>
    </row>
    <row r="39" spans="1:5" ht="60" customHeight="1" x14ac:dyDescent="0.35">
      <c r="A39" s="113"/>
      <c r="B39" s="114"/>
      <c r="C39" s="115"/>
      <c r="D39" s="114"/>
      <c r="E39" s="117"/>
    </row>
    <row r="40" spans="1:5" ht="60" customHeight="1" x14ac:dyDescent="0.35">
      <c r="A40" s="113"/>
      <c r="B40" s="114"/>
      <c r="C40" s="115"/>
      <c r="D40" s="114"/>
      <c r="E40" s="117"/>
    </row>
  </sheetData>
  <sheetProtection algorithmName="SHA-512" hashValue="d7mtcrlMEfh/13jHm9/rThLM0RSxKQFLJwLjthJFpXzr7Lvmw61xFPBEqRZW8ClOejOjRvkHGQsvJrNkFEIpJg==" saltValue="hDEYB09rhMxGhqqDM6yc9Q==" spinCount="100000" sheet="1" objects="1" formatCells="0" formatColumns="0" formatRows="0" selectLockedCells="1"/>
  <mergeCells count="13">
    <mergeCell ref="A4:D8"/>
    <mergeCell ref="I3:J3"/>
    <mergeCell ref="G3:H3"/>
    <mergeCell ref="I8:J8"/>
    <mergeCell ref="I7:J7"/>
    <mergeCell ref="I6:J6"/>
    <mergeCell ref="I5:J5"/>
    <mergeCell ref="I4:J4"/>
    <mergeCell ref="G8:H8"/>
    <mergeCell ref="G7:H7"/>
    <mergeCell ref="G6:H6"/>
    <mergeCell ref="G5:H5"/>
    <mergeCell ref="G4:H4"/>
  </mergeCells>
  <phoneticPr fontId="11"/>
  <dataValidations count="1">
    <dataValidation imeMode="off" allowBlank="1" showInputMessage="1" showErrorMessage="1" prompt="半角数字 YYYY/M/Dで入力" sqref="A12:A40" xr:uid="{F8271715-12EA-4A99-A0F1-979EE4CED6F2}"/>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&amp;C&amp;10&amp;F</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2AFD824-009D-4122-BB2F-4BE8E68C9B2F}">
          <x14:formula1>
            <xm:f>隠しシート!$B$245:$B$254</xm:f>
          </x14:formula1>
          <xm:sqref>B12:B40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21</vt:i4>
      </vt:variant>
    </vt:vector>
  </HeadingPairs>
  <TitlesOfParts>
    <vt:vector size="31" baseType="lpstr">
      <vt:lpstr>1)受入れ機関概要</vt:lpstr>
      <vt:lpstr>2)送出し機関概要</vt:lpstr>
      <vt:lpstr>3)招へい者4)受入れ体制</vt:lpstr>
      <vt:lpstr>5)実施内容</vt:lpstr>
      <vt:lpstr>6)日程</vt:lpstr>
      <vt:lpstr>7)経費概算見積書（渡航費内訳）</vt:lpstr>
      <vt:lpstr>7)経費概算見積書</vt:lpstr>
      <vt:lpstr>8)招へい者リスト</vt:lpstr>
      <vt:lpstr>9)改訂履歴</vt:lpstr>
      <vt:lpstr>隠しシート</vt:lpstr>
      <vt:lpstr>'1)受入れ機関概要'!Print_Area</vt:lpstr>
      <vt:lpstr>'2)送出し機関概要'!Print_Area</vt:lpstr>
      <vt:lpstr>'3)招へい者4)受入れ体制'!Print_Area</vt:lpstr>
      <vt:lpstr>'5)実施内容'!Print_Area</vt:lpstr>
      <vt:lpstr>'6)日程'!Print_Area</vt:lpstr>
      <vt:lpstr>'7)経費概算見積書'!Print_Area</vt:lpstr>
      <vt:lpstr>'7)経費概算見積書（渡航費内訳）'!Print_Area</vt:lpstr>
      <vt:lpstr>'8)招へい者リスト'!Print_Area</vt:lpstr>
      <vt:lpstr>'9)改訂履歴'!Print_Area</vt:lpstr>
      <vt:lpstr>'6)日程'!Print_Titles</vt:lpstr>
      <vt:lpstr>'7)経費概算見積書（渡航費内訳）'!Print_Titles</vt:lpstr>
      <vt:lpstr>'8)招へい者リスト'!Print_Titles</vt:lpstr>
      <vt:lpstr>'9)改訂履歴'!Print_Titles</vt:lpstr>
      <vt:lpstr>医歯薬系</vt:lpstr>
      <vt:lpstr>科学技術全般</vt:lpstr>
      <vt:lpstr>環境系</vt:lpstr>
      <vt:lpstr>国・地域リスト</vt:lpstr>
      <vt:lpstr>送出し機関名</vt:lpstr>
      <vt:lpstr>送出し国リスト</vt:lpstr>
      <vt:lpstr>分野</vt:lpstr>
      <vt:lpstr>理工系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2022-05-02T00:28:41Z</cp:lastPrinted>
  <dcterms:created xsi:type="dcterms:W3CDTF">2019-08-23T06:06:27Z</dcterms:created>
  <dcterms:modified xsi:type="dcterms:W3CDTF">2022-05-10T02:04:44Z</dcterms:modified>
  <cp:contentStatus/>
</cp:coreProperties>
</file>