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hidePivotFieldList="1"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3年度_機2\01_契約様式・事務処理要領・募集要項\01_契約様式\"/>
    </mc:Choice>
  </mc:AlternateContent>
  <xr:revisionPtr revIDLastSave="0" documentId="13_ncr:101_{31F86D30-EF43-4C2A-AA3D-6B5C180E208B}" xr6:coauthVersionLast="47" xr6:coauthVersionMax="47" xr10:uidLastSave="{00000000-0000-0000-0000-000000000000}"/>
  <workbookProtection workbookAlgorithmName="SHA-512" workbookHashValue="nt7IbhhM3GnaUTn0zOq567uYqzwprtox9E57M+1cfw42m3hORDnKb+gsAwMe9Q6TZl3qKy0NFSm5MZxzLJvb1w==" workbookSaltValue="hvk8OLD8QZziNmc1fJGy5Q==" workbookSpinCount="100000" lockStructure="1"/>
  <bookViews>
    <workbookView xWindow="22932" yWindow="1224" windowWidth="23256" windowHeight="12576" tabRatio="914" xr2:uid="{C896DFC1-96D5-407D-8A1A-F76F214720B0}"/>
  </bookViews>
  <sheets>
    <sheet name="1)受入れ機関概要" sheetId="1" r:id="rId1"/>
    <sheet name="2)送出し機関概要" sheetId="2" r:id="rId2"/>
    <sheet name="3)招へい者4)受入れ体制" sheetId="4" r:id="rId3"/>
    <sheet name="5)実施内容" sheetId="20" r:id="rId4"/>
    <sheet name="6)日程" sheetId="14" r:id="rId5"/>
    <sheet name="7)経費概算見積書（渡航費内訳）" sheetId="8" r:id="rId6"/>
    <sheet name="7)経費概算見積書" sheetId="6" r:id="rId7"/>
    <sheet name="8)招へい者リスト" sheetId="7" r:id="rId8"/>
    <sheet name="9)改訂履歴" sheetId="10" r:id="rId9"/>
    <sheet name="隠しシート" sheetId="3" state="hidden" r:id="rId10"/>
  </sheets>
  <definedNames>
    <definedName name="_xlnm._FilterDatabase" localSheetId="0" hidden="1">'1)受入れ機関概要'!$A$1:$G$38</definedName>
    <definedName name="_xlnm.Print_Area" localSheetId="0">'1)受入れ機関概要'!$A$1:$G$41</definedName>
    <definedName name="_xlnm.Print_Area" localSheetId="1">'2)送出し機関概要'!$A$1:$G$46</definedName>
    <definedName name="_xlnm.Print_Area" localSheetId="2">'3)招へい者4)受入れ体制'!$A$1:$L$51</definedName>
    <definedName name="_xlnm.Print_Area" localSheetId="3">'5)実施内容'!$A$1:$E$43</definedName>
    <definedName name="_xlnm.Print_Area" localSheetId="4">'6)日程'!$A$1:$F$26</definedName>
    <definedName name="_xlnm.Print_Area" localSheetId="6">'7)経費概算見積書'!$A$1:$O$28</definedName>
    <definedName name="_xlnm.Print_Area" localSheetId="5">'7)経費概算見積書（渡航費内訳）'!$A$1:$K$35</definedName>
    <definedName name="_xlnm.Print_Area" localSheetId="7">'8)招へい者リスト'!$A$4:$R$28,'8)招へい者リスト'!$A$50:$R$65</definedName>
    <definedName name="_xlnm.Print_Area" localSheetId="8">'9)改訂履歴'!$A$1:$E$19</definedName>
    <definedName name="_xlnm.Print_Titles" localSheetId="4">'6)日程'!$5:$6</definedName>
    <definedName name="_xlnm.Print_Titles" localSheetId="5">'7)経費概算見積書（渡航費内訳）'!$16:$17</definedName>
    <definedName name="_xlnm.Print_Titles" localSheetId="7">'8)招へい者リスト'!$17:$18</definedName>
    <definedName name="_xlnm.Print_Titles" localSheetId="8">'9)改訂履歴'!$1:$11</definedName>
    <definedName name="医歯薬系">隠しシート!$G$52:$G$56</definedName>
    <definedName name="科学技術全般">隠しシート!$D$234</definedName>
    <definedName name="環境系">隠しシート!$F$52:$F$56</definedName>
    <definedName name="国・地域リスト">隠しシート!$B$3:$B$200</definedName>
    <definedName name="送出し機関名">'3)招へい者4)受入れ体制'!$C$5:$C$29</definedName>
    <definedName name="送出し国リスト">隠しシート!$C$205:$C$230</definedName>
    <definedName name="分野">隠しシート!$B$233:$B$239</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0" l="1"/>
  <c r="S8" i="7"/>
  <c r="F268" i="2"/>
  <c r="F257" i="2"/>
  <c r="F246" i="2"/>
  <c r="F235" i="2"/>
  <c r="F224" i="2"/>
  <c r="F213" i="2"/>
  <c r="F202" i="2"/>
  <c r="F191" i="2"/>
  <c r="F180" i="2"/>
  <c r="F169" i="2"/>
  <c r="F158" i="2"/>
  <c r="F147" i="2"/>
  <c r="F136" i="2"/>
  <c r="F125" i="2"/>
  <c r="F114" i="2"/>
  <c r="F103" i="2"/>
  <c r="F92" i="2"/>
  <c r="F81" i="2"/>
  <c r="F70" i="2"/>
  <c r="F59" i="2"/>
  <c r="F48" i="2"/>
  <c r="F37" i="2"/>
  <c r="F26" i="2"/>
  <c r="F15" i="2"/>
  <c r="B15" i="4"/>
  <c r="B216" i="3"/>
  <c r="B14" i="4"/>
  <c r="B215" i="3"/>
  <c r="B13" i="4"/>
  <c r="B214" i="3"/>
  <c r="B12" i="4"/>
  <c r="B213" i="3"/>
  <c r="B11" i="4"/>
  <c r="B212" i="3"/>
  <c r="B10" i="4"/>
  <c r="B211" i="3"/>
  <c r="B9" i="4"/>
  <c r="B210" i="3"/>
  <c r="B8" i="4"/>
  <c r="B209" i="3" s="1"/>
  <c r="B16" i="4"/>
  <c r="B217" i="3"/>
  <c r="B5" i="4"/>
  <c r="B206" i="3" s="1"/>
  <c r="B6" i="4"/>
  <c r="B207" i="3" s="1"/>
  <c r="B7" i="4"/>
  <c r="B208" i="3" s="1"/>
  <c r="B17" i="4"/>
  <c r="B218" i="3"/>
  <c r="B18" i="4"/>
  <c r="B219" i="3"/>
  <c r="B19" i="4"/>
  <c r="B220" i="3"/>
  <c r="B20" i="4"/>
  <c r="B221" i="3"/>
  <c r="B21" i="4"/>
  <c r="B222" i="3" s="1"/>
  <c r="B22" i="4"/>
  <c r="B223" i="3" s="1"/>
  <c r="B23" i="4"/>
  <c r="B224" i="3" s="1"/>
  <c r="B24" i="4"/>
  <c r="B225" i="3" s="1"/>
  <c r="B25" i="4"/>
  <c r="B226" i="3" s="1"/>
  <c r="B26" i="4"/>
  <c r="B227" i="3"/>
  <c r="B27" i="4"/>
  <c r="B228" i="3"/>
  <c r="B28" i="4"/>
  <c r="B229" i="3" s="1"/>
  <c r="B29" i="4"/>
  <c r="B230" i="3" s="1"/>
  <c r="F4" i="2"/>
  <c r="Q14" i="7"/>
  <c r="S14" i="7"/>
  <c r="Q13" i="7"/>
  <c r="S13" i="7"/>
  <c r="Q12" i="7"/>
  <c r="S12" i="7"/>
  <c r="Q11" i="7"/>
  <c r="S11" i="7"/>
  <c r="Q10" i="7"/>
  <c r="S10" i="7"/>
  <c r="Q9" i="7"/>
  <c r="S9" i="7"/>
  <c r="J90" i="8"/>
  <c r="J87" i="8"/>
  <c r="J84" i="8"/>
  <c r="J81" i="8"/>
  <c r="J78" i="8"/>
  <c r="J75" i="8"/>
  <c r="J72" i="8"/>
  <c r="J69" i="8"/>
  <c r="J66" i="8"/>
  <c r="J63" i="8"/>
  <c r="J60" i="8"/>
  <c r="J57" i="8"/>
  <c r="J54" i="8"/>
  <c r="J51" i="8"/>
  <c r="J48" i="8"/>
  <c r="J45" i="8"/>
  <c r="J42" i="8"/>
  <c r="J39" i="8"/>
  <c r="J36" i="8"/>
  <c r="J33" i="8"/>
  <c r="J30" i="8"/>
  <c r="J27" i="8"/>
  <c r="J24" i="8"/>
  <c r="J21" i="8"/>
  <c r="J18" i="8"/>
  <c r="J16" i="6"/>
  <c r="K16" i="6"/>
  <c r="G7" i="7"/>
  <c r="R3" i="7" s="1"/>
  <c r="B34" i="6" s="1"/>
  <c r="C6" i="4"/>
  <c r="F58" i="7"/>
  <c r="AD58" i="7" s="1"/>
  <c r="G58" i="7"/>
  <c r="H58" i="7" s="1"/>
  <c r="AF58" i="7" s="1"/>
  <c r="F59" i="7"/>
  <c r="AD59" i="7" s="1"/>
  <c r="G59" i="7"/>
  <c r="H59" i="7" s="1"/>
  <c r="AF59" i="7" s="1"/>
  <c r="F60" i="7"/>
  <c r="G60" i="7"/>
  <c r="H60" i="7" s="1"/>
  <c r="AF60" i="7" s="1"/>
  <c r="F61" i="7"/>
  <c r="AD61" i="7" s="1"/>
  <c r="G61" i="7"/>
  <c r="H61" i="7" s="1"/>
  <c r="AF61" i="7" s="1"/>
  <c r="F62" i="7"/>
  <c r="AD62" i="7" s="1"/>
  <c r="G62" i="7"/>
  <c r="H62" i="7" s="1"/>
  <c r="AF62" i="7" s="1"/>
  <c r="F63" i="7"/>
  <c r="AD63" i="7" s="1"/>
  <c r="G63" i="7"/>
  <c r="H63" i="7" s="1"/>
  <c r="AF63" i="7" s="1"/>
  <c r="F64" i="7"/>
  <c r="AD64" i="7" s="1"/>
  <c r="G64" i="7"/>
  <c r="H64" i="7" s="1"/>
  <c r="AF64" i="7" s="1"/>
  <c r="F65" i="7"/>
  <c r="AD65" i="7" s="1"/>
  <c r="G65" i="7"/>
  <c r="H65" i="7" s="1"/>
  <c r="AF65" i="7" s="1"/>
  <c r="F66" i="7"/>
  <c r="AD66" i="7" s="1"/>
  <c r="G66" i="7"/>
  <c r="H66" i="7" s="1"/>
  <c r="AF66" i="7" s="1"/>
  <c r="F67" i="7"/>
  <c r="AD67" i="7" s="1"/>
  <c r="G67" i="7"/>
  <c r="H67" i="7" s="1"/>
  <c r="AF67" i="7" s="1"/>
  <c r="F68" i="7"/>
  <c r="AD68" i="7" s="1"/>
  <c r="G68" i="7"/>
  <c r="H68" i="7" s="1"/>
  <c r="AF68" i="7" s="1"/>
  <c r="F69" i="7"/>
  <c r="AD69" i="7" s="1"/>
  <c r="G69" i="7"/>
  <c r="H69" i="7" s="1"/>
  <c r="AF69" i="7" s="1"/>
  <c r="F70" i="7"/>
  <c r="AD70" i="7" s="1"/>
  <c r="G70" i="7"/>
  <c r="H70" i="7" s="1"/>
  <c r="AF70" i="7" s="1"/>
  <c r="F71" i="7"/>
  <c r="AD71" i="7" s="1"/>
  <c r="G71" i="7"/>
  <c r="H71" i="7" s="1"/>
  <c r="AF71" i="7" s="1"/>
  <c r="F72" i="7"/>
  <c r="AD72" i="7" s="1"/>
  <c r="G72" i="7"/>
  <c r="H72" i="7" s="1"/>
  <c r="AF72" i="7" s="1"/>
  <c r="F73" i="7"/>
  <c r="AD73" i="7" s="1"/>
  <c r="G73" i="7"/>
  <c r="H73" i="7" s="1"/>
  <c r="AF73" i="7" s="1"/>
  <c r="F74" i="7"/>
  <c r="AD74" i="7" s="1"/>
  <c r="G74" i="7"/>
  <c r="H74" i="7" s="1"/>
  <c r="AF74" i="7" s="1"/>
  <c r="F75" i="7"/>
  <c r="AD75" i="7" s="1"/>
  <c r="G75" i="7"/>
  <c r="H75" i="7" s="1"/>
  <c r="AF75" i="7" s="1"/>
  <c r="F76" i="7"/>
  <c r="AD76" i="7" s="1"/>
  <c r="G76" i="7"/>
  <c r="H76" i="7" s="1"/>
  <c r="AF76" i="7" s="1"/>
  <c r="F77" i="7"/>
  <c r="AD77" i="7" s="1"/>
  <c r="G77" i="7"/>
  <c r="H77" i="7" s="1"/>
  <c r="AF77" i="7" s="1"/>
  <c r="F78" i="7"/>
  <c r="AD78" i="7" s="1"/>
  <c r="G78" i="7"/>
  <c r="H78" i="7" s="1"/>
  <c r="AF78" i="7" s="1"/>
  <c r="F79" i="7"/>
  <c r="AD79" i="7" s="1"/>
  <c r="G79" i="7"/>
  <c r="H79" i="7" s="1"/>
  <c r="AF79" i="7" s="1"/>
  <c r="F80" i="7"/>
  <c r="AD80" i="7" s="1"/>
  <c r="G80" i="7"/>
  <c r="H80" i="7" s="1"/>
  <c r="AF80" i="7" s="1"/>
  <c r="F81" i="7"/>
  <c r="AD81" i="7" s="1"/>
  <c r="G81" i="7"/>
  <c r="H81" i="7" s="1"/>
  <c r="AF81" i="7" s="1"/>
  <c r="F82" i="7"/>
  <c r="AD82" i="7" s="1"/>
  <c r="G82" i="7"/>
  <c r="H82" i="7" s="1"/>
  <c r="AF82" i="7" s="1"/>
  <c r="F83" i="7"/>
  <c r="AD83" i="7" s="1"/>
  <c r="G83" i="7"/>
  <c r="H83" i="7" s="1"/>
  <c r="AF83" i="7" s="1"/>
  <c r="F84" i="7"/>
  <c r="AD84" i="7" s="1"/>
  <c r="G84" i="7"/>
  <c r="H84" i="7" s="1"/>
  <c r="AF84" i="7" s="1"/>
  <c r="F85" i="7"/>
  <c r="AD85" i="7" s="1"/>
  <c r="G85" i="7"/>
  <c r="H85" i="7" s="1"/>
  <c r="AF85" i="7" s="1"/>
  <c r="F86" i="7"/>
  <c r="G86" i="7"/>
  <c r="H86" i="7" s="1"/>
  <c r="AF86" i="7" s="1"/>
  <c r="F87" i="7"/>
  <c r="AD87" i="7" s="1"/>
  <c r="G87" i="7"/>
  <c r="H87" i="7" s="1"/>
  <c r="AF87" i="7" s="1"/>
  <c r="F88" i="7"/>
  <c r="AD88" i="7" s="1"/>
  <c r="G88" i="7"/>
  <c r="H88" i="7" s="1"/>
  <c r="AF88" i="7" s="1"/>
  <c r="F89" i="7"/>
  <c r="AD89" i="7" s="1"/>
  <c r="G89" i="7"/>
  <c r="H89" i="7" s="1"/>
  <c r="AF89" i="7" s="1"/>
  <c r="F90" i="7"/>
  <c r="AD90" i="7" s="1"/>
  <c r="G90" i="7"/>
  <c r="H90" i="7" s="1"/>
  <c r="AF90" i="7" s="1"/>
  <c r="F91" i="7"/>
  <c r="AD91" i="7" s="1"/>
  <c r="G91" i="7"/>
  <c r="H91" i="7" s="1"/>
  <c r="AF91" i="7" s="1"/>
  <c r="F92" i="7"/>
  <c r="G92" i="7"/>
  <c r="H92" i="7" s="1"/>
  <c r="AF92" i="7" s="1"/>
  <c r="F93" i="7"/>
  <c r="AD93" i="7" s="1"/>
  <c r="G93" i="7"/>
  <c r="H93" i="7" s="1"/>
  <c r="AF93" i="7" s="1"/>
  <c r="F94" i="7"/>
  <c r="AD94" i="7" s="1"/>
  <c r="G94" i="7"/>
  <c r="H94" i="7" s="1"/>
  <c r="AF94" i="7" s="1"/>
  <c r="F95" i="7"/>
  <c r="AD95" i="7" s="1"/>
  <c r="G95" i="7"/>
  <c r="H95" i="7" s="1"/>
  <c r="AF95" i="7" s="1"/>
  <c r="F96" i="7"/>
  <c r="G96" i="7"/>
  <c r="H96" i="7" s="1"/>
  <c r="AF96" i="7" s="1"/>
  <c r="F97" i="7"/>
  <c r="AD97" i="7" s="1"/>
  <c r="G97" i="7"/>
  <c r="AE97" i="7" s="1"/>
  <c r="F98" i="7"/>
  <c r="AD98" i="7" s="1"/>
  <c r="G98" i="7"/>
  <c r="H98" i="7" s="1"/>
  <c r="AF98" i="7" s="1"/>
  <c r="F99" i="7"/>
  <c r="AD99" i="7" s="1"/>
  <c r="G99" i="7"/>
  <c r="H99" i="7" s="1"/>
  <c r="AF99" i="7" s="1"/>
  <c r="F100" i="7"/>
  <c r="AD100" i="7" s="1"/>
  <c r="G100" i="7"/>
  <c r="H100" i="7" s="1"/>
  <c r="AF100" i="7" s="1"/>
  <c r="F55" i="7"/>
  <c r="AD55" i="7" s="1"/>
  <c r="G55" i="7"/>
  <c r="AE55" i="7" s="1"/>
  <c r="F56" i="7"/>
  <c r="AD56" i="7" s="1"/>
  <c r="G56" i="7"/>
  <c r="H56" i="7" s="1"/>
  <c r="AF56" i="7" s="1"/>
  <c r="F57" i="7"/>
  <c r="AD57" i="7" s="1"/>
  <c r="G57" i="7"/>
  <c r="H57" i="7" s="1"/>
  <c r="AF57" i="7" s="1"/>
  <c r="F52" i="7"/>
  <c r="AD52" i="7" s="1"/>
  <c r="G52" i="7"/>
  <c r="H52" i="7" s="1"/>
  <c r="AF52" i="7" s="1"/>
  <c r="F53" i="7"/>
  <c r="AD53" i="7" s="1"/>
  <c r="G53" i="7"/>
  <c r="H53" i="7" s="1"/>
  <c r="AF53" i="7" s="1"/>
  <c r="F54" i="7"/>
  <c r="AD54" i="7" s="1"/>
  <c r="G54" i="7"/>
  <c r="H54" i="7" s="1"/>
  <c r="AF54" i="7" s="1"/>
  <c r="G51" i="7"/>
  <c r="H51" i="7" s="1"/>
  <c r="AF51" i="7" s="1"/>
  <c r="F51" i="7"/>
  <c r="AD51" i="7" s="1"/>
  <c r="AH100" i="7"/>
  <c r="AH99" i="7"/>
  <c r="AH98" i="7"/>
  <c r="AH97" i="7"/>
  <c r="AH96" i="7"/>
  <c r="AH95" i="7"/>
  <c r="AH94" i="7"/>
  <c r="AH93" i="7"/>
  <c r="AH92" i="7"/>
  <c r="AH91" i="7"/>
  <c r="AH90" i="7"/>
  <c r="AH89" i="7"/>
  <c r="AH88" i="7"/>
  <c r="AH87" i="7"/>
  <c r="AH86" i="7"/>
  <c r="AH85" i="7"/>
  <c r="AH84" i="7"/>
  <c r="AH83" i="7"/>
  <c r="AH82" i="7"/>
  <c r="AH81" i="7"/>
  <c r="AH80" i="7"/>
  <c r="AH79" i="7"/>
  <c r="AH78" i="7"/>
  <c r="AH77" i="7"/>
  <c r="AH76" i="7"/>
  <c r="AH75" i="7"/>
  <c r="AH74" i="7"/>
  <c r="AH73" i="7"/>
  <c r="AH72" i="7"/>
  <c r="AH71" i="7"/>
  <c r="AH70" i="7"/>
  <c r="AH69" i="7"/>
  <c r="AH68" i="7"/>
  <c r="AH67" i="7"/>
  <c r="AH66" i="7"/>
  <c r="AH65" i="7"/>
  <c r="AH64" i="7"/>
  <c r="AH63" i="7"/>
  <c r="AH62" i="7"/>
  <c r="AH61" i="7"/>
  <c r="AH60" i="7"/>
  <c r="AH59" i="7"/>
  <c r="AH58" i="7"/>
  <c r="AH57" i="7"/>
  <c r="AH56" i="7"/>
  <c r="AH55" i="7"/>
  <c r="AH54" i="7"/>
  <c r="AH53" i="7"/>
  <c r="AH52" i="7"/>
  <c r="AH51" i="7"/>
  <c r="R9" i="7"/>
  <c r="R10" i="7"/>
  <c r="R11" i="7"/>
  <c r="R12" i="7"/>
  <c r="R13" i="7"/>
  <c r="R14" i="7"/>
  <c r="R8" i="7"/>
  <c r="Q8" i="7"/>
  <c r="Q15" i="7" s="1"/>
  <c r="O16" i="7"/>
  <c r="R15" i="7"/>
  <c r="S15" i="7"/>
  <c r="AJ100" i="7"/>
  <c r="AG100" i="7"/>
  <c r="AC100" i="7"/>
  <c r="AB100" i="7"/>
  <c r="AA100" i="7"/>
  <c r="Z100" i="7"/>
  <c r="Y100" i="7"/>
  <c r="X100" i="7"/>
  <c r="AJ99" i="7"/>
  <c r="AG99" i="7"/>
  <c r="AC99" i="7"/>
  <c r="AB99" i="7"/>
  <c r="AA99" i="7"/>
  <c r="Z99" i="7"/>
  <c r="Y99" i="7"/>
  <c r="V99" i="7"/>
  <c r="AJ98" i="7"/>
  <c r="AG98" i="7"/>
  <c r="AC98" i="7"/>
  <c r="AB98" i="7"/>
  <c r="AA98" i="7"/>
  <c r="Z98" i="7"/>
  <c r="Y98" i="7"/>
  <c r="W98" i="7"/>
  <c r="AJ97" i="7"/>
  <c r="AG97" i="7"/>
  <c r="AC97" i="7"/>
  <c r="AB97" i="7"/>
  <c r="AA97" i="7"/>
  <c r="Z97" i="7"/>
  <c r="Y97" i="7"/>
  <c r="U97" i="7"/>
  <c r="AJ96" i="7"/>
  <c r="AG96" i="7"/>
  <c r="AC96" i="7"/>
  <c r="AB96" i="7"/>
  <c r="AA96" i="7"/>
  <c r="Z96" i="7"/>
  <c r="Y96" i="7"/>
  <c r="W96" i="7"/>
  <c r="AJ95" i="7"/>
  <c r="AG95" i="7"/>
  <c r="AC95" i="7"/>
  <c r="AB95" i="7"/>
  <c r="AA95" i="7"/>
  <c r="Z95" i="7"/>
  <c r="Y95" i="7"/>
  <c r="V95" i="7"/>
  <c r="AJ94" i="7"/>
  <c r="AG94" i="7"/>
  <c r="AC94" i="7"/>
  <c r="AB94" i="7"/>
  <c r="AA94" i="7"/>
  <c r="Z94" i="7"/>
  <c r="Y94" i="7"/>
  <c r="X94" i="7"/>
  <c r="AJ93" i="7"/>
  <c r="AG93" i="7"/>
  <c r="AC93" i="7"/>
  <c r="AB93" i="7"/>
  <c r="AA93" i="7"/>
  <c r="Z93" i="7"/>
  <c r="Y93" i="7"/>
  <c r="U93" i="7"/>
  <c r="AJ92" i="7"/>
  <c r="AG92" i="7"/>
  <c r="AC92" i="7"/>
  <c r="AB92" i="7"/>
  <c r="AA92" i="7"/>
  <c r="Z92" i="7"/>
  <c r="Y92" i="7"/>
  <c r="W92" i="7"/>
  <c r="AJ91" i="7"/>
  <c r="AG91" i="7"/>
  <c r="AC91" i="7"/>
  <c r="AB91" i="7"/>
  <c r="AA91" i="7"/>
  <c r="Z91" i="7"/>
  <c r="Y91" i="7"/>
  <c r="V91" i="7"/>
  <c r="AJ90" i="7"/>
  <c r="AG90" i="7"/>
  <c r="AC90" i="7"/>
  <c r="AB90" i="7"/>
  <c r="AA90" i="7"/>
  <c r="Z90" i="7"/>
  <c r="Y90" i="7"/>
  <c r="X90" i="7"/>
  <c r="AJ89" i="7"/>
  <c r="AG89" i="7"/>
  <c r="AC89" i="7"/>
  <c r="AB89" i="7"/>
  <c r="AA89" i="7"/>
  <c r="Z89" i="7"/>
  <c r="Y89" i="7"/>
  <c r="AJ88" i="7"/>
  <c r="AG88" i="7"/>
  <c r="AC88" i="7"/>
  <c r="AB88" i="7"/>
  <c r="AA88" i="7"/>
  <c r="Z88" i="7"/>
  <c r="Y88" i="7"/>
  <c r="W88" i="7"/>
  <c r="AJ87" i="7"/>
  <c r="AG87" i="7"/>
  <c r="AC87" i="7"/>
  <c r="AB87" i="7"/>
  <c r="AA87" i="7"/>
  <c r="Z87" i="7"/>
  <c r="Y87" i="7"/>
  <c r="V87" i="7"/>
  <c r="AJ86" i="7"/>
  <c r="AG86" i="7"/>
  <c r="AC86" i="7"/>
  <c r="AB86" i="7"/>
  <c r="AA86" i="7"/>
  <c r="Z86" i="7"/>
  <c r="Y86" i="7"/>
  <c r="X86" i="7"/>
  <c r="AJ85" i="7"/>
  <c r="AG85" i="7"/>
  <c r="AC85" i="7"/>
  <c r="AB85" i="7"/>
  <c r="AA85" i="7"/>
  <c r="Z85" i="7"/>
  <c r="Y85" i="7"/>
  <c r="U85" i="7"/>
  <c r="AJ84" i="7"/>
  <c r="AG84" i="7"/>
  <c r="AC84" i="7"/>
  <c r="AB84" i="7"/>
  <c r="AA84" i="7"/>
  <c r="Z84" i="7"/>
  <c r="Y84" i="7"/>
  <c r="W84" i="7"/>
  <c r="AJ83" i="7"/>
  <c r="AG83" i="7"/>
  <c r="AC83" i="7"/>
  <c r="AB83" i="7"/>
  <c r="AA83" i="7"/>
  <c r="Z83" i="7"/>
  <c r="Y83" i="7"/>
  <c r="V83" i="7"/>
  <c r="AJ82" i="7"/>
  <c r="AG82" i="7"/>
  <c r="AC82" i="7"/>
  <c r="AB82" i="7"/>
  <c r="AA82" i="7"/>
  <c r="Z82" i="7"/>
  <c r="Y82" i="7"/>
  <c r="W82" i="7"/>
  <c r="AJ81" i="7"/>
  <c r="AG81" i="7"/>
  <c r="AC81" i="7"/>
  <c r="AB81" i="7"/>
  <c r="AA81" i="7"/>
  <c r="Z81" i="7"/>
  <c r="Y81" i="7"/>
  <c r="U81" i="7"/>
  <c r="AJ80" i="7"/>
  <c r="AG80" i="7"/>
  <c r="AC80" i="7"/>
  <c r="AB80" i="7"/>
  <c r="AA80" i="7"/>
  <c r="Z80" i="7"/>
  <c r="Y80" i="7"/>
  <c r="W80" i="7"/>
  <c r="AJ79" i="7"/>
  <c r="AG79" i="7"/>
  <c r="AC79" i="7"/>
  <c r="AB79" i="7"/>
  <c r="AA79" i="7"/>
  <c r="Z79" i="7"/>
  <c r="Y79" i="7"/>
  <c r="V79" i="7"/>
  <c r="AJ78" i="7"/>
  <c r="AG78" i="7"/>
  <c r="AC78" i="7"/>
  <c r="AB78" i="7"/>
  <c r="AA78" i="7"/>
  <c r="Z78" i="7"/>
  <c r="Y78" i="7"/>
  <c r="W78" i="7"/>
  <c r="AJ77" i="7"/>
  <c r="AG77" i="7"/>
  <c r="AC77" i="7"/>
  <c r="AB77" i="7"/>
  <c r="AA77" i="7"/>
  <c r="Z77" i="7"/>
  <c r="Y77" i="7"/>
  <c r="U77" i="7"/>
  <c r="AJ76" i="7"/>
  <c r="AG76" i="7"/>
  <c r="AC76" i="7"/>
  <c r="AB76" i="7"/>
  <c r="AA76" i="7"/>
  <c r="Z76" i="7"/>
  <c r="Y76" i="7"/>
  <c r="X76" i="7"/>
  <c r="AJ75" i="7"/>
  <c r="AG75" i="7"/>
  <c r="AC75" i="7"/>
  <c r="AB75" i="7"/>
  <c r="AA75" i="7"/>
  <c r="Z75" i="7"/>
  <c r="Y75" i="7"/>
  <c r="W75" i="7"/>
  <c r="AJ74" i="7"/>
  <c r="AG74" i="7"/>
  <c r="AC74" i="7"/>
  <c r="AB74" i="7"/>
  <c r="AA74" i="7"/>
  <c r="Z74" i="7"/>
  <c r="Y74" i="7"/>
  <c r="W74" i="7"/>
  <c r="AJ73" i="7"/>
  <c r="AG73" i="7"/>
  <c r="AC73" i="7"/>
  <c r="AB73" i="7"/>
  <c r="AA73" i="7"/>
  <c r="Z73" i="7"/>
  <c r="Y73" i="7"/>
  <c r="W73" i="7"/>
  <c r="AJ72" i="7"/>
  <c r="AG72" i="7"/>
  <c r="AC72" i="7"/>
  <c r="AB72" i="7"/>
  <c r="AA72" i="7"/>
  <c r="Z72" i="7"/>
  <c r="Y72" i="7"/>
  <c r="X72" i="7"/>
  <c r="AJ71" i="7"/>
  <c r="AG71" i="7"/>
  <c r="AC71" i="7"/>
  <c r="AB71" i="7"/>
  <c r="AA71" i="7"/>
  <c r="Z71" i="7"/>
  <c r="Y71" i="7"/>
  <c r="W71" i="7"/>
  <c r="AJ70" i="7"/>
  <c r="AG70" i="7"/>
  <c r="AC70" i="7"/>
  <c r="AB70" i="7"/>
  <c r="AA70" i="7"/>
  <c r="Z70" i="7"/>
  <c r="Y70" i="7"/>
  <c r="W70" i="7"/>
  <c r="AJ69" i="7"/>
  <c r="AG69" i="7"/>
  <c r="AC69" i="7"/>
  <c r="AB69" i="7"/>
  <c r="AA69" i="7"/>
  <c r="Z69" i="7"/>
  <c r="Y69" i="7"/>
  <c r="AJ68" i="7"/>
  <c r="AG68" i="7"/>
  <c r="AC68" i="7"/>
  <c r="AB68" i="7"/>
  <c r="AA68" i="7"/>
  <c r="Z68" i="7"/>
  <c r="Y68" i="7"/>
  <c r="X68" i="7"/>
  <c r="AJ67" i="7"/>
  <c r="AG67" i="7"/>
  <c r="AC67" i="7"/>
  <c r="AB67" i="7"/>
  <c r="AA67" i="7"/>
  <c r="Z67" i="7"/>
  <c r="Y67" i="7"/>
  <c r="W67" i="7"/>
  <c r="AJ66" i="7"/>
  <c r="AG66" i="7"/>
  <c r="AC66" i="7"/>
  <c r="AB66" i="7"/>
  <c r="AA66" i="7"/>
  <c r="Z66" i="7"/>
  <c r="Y66" i="7"/>
  <c r="W66" i="7"/>
  <c r="AJ65" i="7"/>
  <c r="AG65" i="7"/>
  <c r="AC65" i="7"/>
  <c r="AB65" i="7"/>
  <c r="AA65" i="7"/>
  <c r="Z65" i="7"/>
  <c r="Y65" i="7"/>
  <c r="W65" i="7"/>
  <c r="AJ64" i="7"/>
  <c r="AG64" i="7"/>
  <c r="AC64" i="7"/>
  <c r="AB64" i="7"/>
  <c r="AA64" i="7"/>
  <c r="Z64" i="7"/>
  <c r="Y64" i="7"/>
  <c r="X64" i="7"/>
  <c r="AJ63" i="7"/>
  <c r="AG63" i="7"/>
  <c r="AC63" i="7"/>
  <c r="AB63" i="7"/>
  <c r="AA63" i="7"/>
  <c r="Z63" i="7"/>
  <c r="Y63" i="7"/>
  <c r="AJ62" i="7"/>
  <c r="AG62" i="7"/>
  <c r="AC62" i="7"/>
  <c r="AB62" i="7"/>
  <c r="AA62" i="7"/>
  <c r="Z62" i="7"/>
  <c r="Y62" i="7"/>
  <c r="W62" i="7"/>
  <c r="AJ61" i="7"/>
  <c r="AG61" i="7"/>
  <c r="AC61" i="7"/>
  <c r="AB61" i="7"/>
  <c r="AA61" i="7"/>
  <c r="Z61" i="7"/>
  <c r="Y61" i="7"/>
  <c r="W61" i="7"/>
  <c r="AJ60" i="7"/>
  <c r="AG60" i="7"/>
  <c r="AC60" i="7"/>
  <c r="AB60" i="7"/>
  <c r="AA60" i="7"/>
  <c r="Z60" i="7"/>
  <c r="Y60" i="7"/>
  <c r="X60" i="7"/>
  <c r="AJ59" i="7"/>
  <c r="AG59" i="7"/>
  <c r="AC59" i="7"/>
  <c r="AB59" i="7"/>
  <c r="AA59" i="7"/>
  <c r="Z59" i="7"/>
  <c r="Y59" i="7"/>
  <c r="W59" i="7"/>
  <c r="AJ58" i="7"/>
  <c r="AG58" i="7"/>
  <c r="AC58" i="7"/>
  <c r="AB58" i="7"/>
  <c r="AA58" i="7"/>
  <c r="Z58" i="7"/>
  <c r="Y58" i="7"/>
  <c r="W58" i="7"/>
  <c r="AJ57" i="7"/>
  <c r="AG57" i="7"/>
  <c r="AC57" i="7"/>
  <c r="AB57" i="7"/>
  <c r="AA57" i="7"/>
  <c r="Z57" i="7"/>
  <c r="Y57" i="7"/>
  <c r="V57" i="7"/>
  <c r="AJ56" i="7"/>
  <c r="AG56" i="7"/>
  <c r="AC56" i="7"/>
  <c r="AB56" i="7"/>
  <c r="AA56" i="7"/>
  <c r="Z56" i="7"/>
  <c r="Y56" i="7"/>
  <c r="V56" i="7"/>
  <c r="AJ55" i="7"/>
  <c r="AG55" i="7"/>
  <c r="AC55" i="7"/>
  <c r="AB55" i="7"/>
  <c r="AA55" i="7"/>
  <c r="Z55" i="7"/>
  <c r="Y55" i="7"/>
  <c r="X55" i="7"/>
  <c r="AJ54" i="7"/>
  <c r="AG54" i="7"/>
  <c r="AC54" i="7"/>
  <c r="AB54" i="7"/>
  <c r="AA54" i="7"/>
  <c r="Z54" i="7"/>
  <c r="Y54" i="7"/>
  <c r="X54" i="7"/>
  <c r="AJ53" i="7"/>
  <c r="AG53" i="7"/>
  <c r="AC53" i="7"/>
  <c r="AB53" i="7"/>
  <c r="AA53" i="7"/>
  <c r="Z53" i="7"/>
  <c r="Y53" i="7"/>
  <c r="W53" i="7"/>
  <c r="AJ52" i="7"/>
  <c r="AG52" i="7"/>
  <c r="AC52" i="7"/>
  <c r="AB52" i="7"/>
  <c r="AA52" i="7"/>
  <c r="Z52" i="7"/>
  <c r="Y52" i="7"/>
  <c r="V52" i="7"/>
  <c r="AJ51" i="7"/>
  <c r="AG51" i="7"/>
  <c r="AC51" i="7"/>
  <c r="AB51" i="7"/>
  <c r="AA51" i="7"/>
  <c r="Z51" i="7"/>
  <c r="Y51" i="7"/>
  <c r="X51" i="7"/>
  <c r="T78" i="7"/>
  <c r="U82" i="7"/>
  <c r="W86" i="7"/>
  <c r="U86" i="7"/>
  <c r="V86" i="7"/>
  <c r="X53" i="7"/>
  <c r="V58" i="7"/>
  <c r="T80" i="7"/>
  <c r="W91" i="7"/>
  <c r="U53" i="7"/>
  <c r="X74" i="7"/>
  <c r="U78" i="7"/>
  <c r="U80" i="7"/>
  <c r="U76" i="7"/>
  <c r="V78" i="7"/>
  <c r="V80" i="7"/>
  <c r="T88" i="7"/>
  <c r="V92" i="7"/>
  <c r="U88" i="7"/>
  <c r="T66" i="7"/>
  <c r="U68" i="7"/>
  <c r="T58" i="7"/>
  <c r="T62" i="7"/>
  <c r="U66" i="7"/>
  <c r="T86" i="7"/>
  <c r="V88" i="7"/>
  <c r="T92" i="7"/>
  <c r="T96" i="7"/>
  <c r="T53" i="7"/>
  <c r="V55" i="7"/>
  <c r="U58" i="7"/>
  <c r="U62" i="7"/>
  <c r="V66" i="7"/>
  <c r="T74" i="7"/>
  <c r="T82" i="7"/>
  <c r="U91" i="7"/>
  <c r="U92" i="7"/>
  <c r="U99" i="7"/>
  <c r="V68" i="7"/>
  <c r="U70" i="7"/>
  <c r="T84" i="7"/>
  <c r="T70" i="7"/>
  <c r="X58" i="7"/>
  <c r="W68" i="7"/>
  <c r="V70" i="7"/>
  <c r="U74" i="7"/>
  <c r="X80" i="7"/>
  <c r="U83" i="7"/>
  <c r="U84" i="7"/>
  <c r="U90" i="7"/>
  <c r="X92" i="7"/>
  <c r="W99" i="7"/>
  <c r="U55" i="7"/>
  <c r="T68" i="7"/>
  <c r="X70" i="7"/>
  <c r="V74" i="7"/>
  <c r="W83" i="7"/>
  <c r="V84" i="7"/>
  <c r="V90" i="7"/>
  <c r="U72" i="7"/>
  <c r="U94" i="7"/>
  <c r="U52" i="7"/>
  <c r="W55" i="7"/>
  <c r="U56" i="7"/>
  <c r="U59" i="7"/>
  <c r="V60" i="7"/>
  <c r="U61" i="7"/>
  <c r="V62" i="7"/>
  <c r="V64" i="7"/>
  <c r="U65" i="7"/>
  <c r="X66" i="7"/>
  <c r="U71" i="7"/>
  <c r="V72" i="7"/>
  <c r="V76" i="7"/>
  <c r="X78" i="7"/>
  <c r="V82" i="7"/>
  <c r="X84" i="7"/>
  <c r="X88" i="7"/>
  <c r="W90" i="7"/>
  <c r="V94" i="7"/>
  <c r="U95" i="7"/>
  <c r="U96" i="7"/>
  <c r="U98" i="7"/>
  <c r="V100" i="7"/>
  <c r="T52" i="7"/>
  <c r="T56" i="7"/>
  <c r="T98" i="7"/>
  <c r="W52" i="7"/>
  <c r="T55" i="7"/>
  <c r="W56" i="7"/>
  <c r="W60" i="7"/>
  <c r="X62" i="7"/>
  <c r="W64" i="7"/>
  <c r="W72" i="7"/>
  <c r="U75" i="7"/>
  <c r="W76" i="7"/>
  <c r="U79" i="7"/>
  <c r="X82" i="7"/>
  <c r="U87" i="7"/>
  <c r="T90" i="7"/>
  <c r="W94" i="7"/>
  <c r="W95" i="7"/>
  <c r="V96" i="7"/>
  <c r="V98" i="7"/>
  <c r="W100" i="7"/>
  <c r="U60" i="7"/>
  <c r="U64" i="7"/>
  <c r="U100" i="7"/>
  <c r="X52" i="7"/>
  <c r="X56" i="7"/>
  <c r="T60" i="7"/>
  <c r="T64" i="7"/>
  <c r="T72" i="7"/>
  <c r="T76" i="7"/>
  <c r="W79" i="7"/>
  <c r="W87" i="7"/>
  <c r="T94" i="7"/>
  <c r="X96" i="7"/>
  <c r="X98" i="7"/>
  <c r="T100" i="7"/>
  <c r="U54" i="7"/>
  <c r="X69" i="7"/>
  <c r="T69" i="7"/>
  <c r="V69" i="7"/>
  <c r="V54" i="7"/>
  <c r="U57" i="7"/>
  <c r="V67" i="7"/>
  <c r="X67" i="7"/>
  <c r="T67" i="7"/>
  <c r="X73" i="7"/>
  <c r="T73" i="7"/>
  <c r="V73" i="7"/>
  <c r="X77" i="7"/>
  <c r="T77" i="7"/>
  <c r="W77" i="7"/>
  <c r="V77" i="7"/>
  <c r="X85" i="7"/>
  <c r="T85" i="7"/>
  <c r="W85" i="7"/>
  <c r="V85" i="7"/>
  <c r="T57" i="7"/>
  <c r="V63" i="7"/>
  <c r="X63" i="7"/>
  <c r="T63" i="7"/>
  <c r="V53" i="7"/>
  <c r="W54" i="7"/>
  <c r="W57" i="7"/>
  <c r="X61" i="7"/>
  <c r="T61" i="7"/>
  <c r="V61" i="7"/>
  <c r="U63" i="7"/>
  <c r="U69" i="7"/>
  <c r="V71" i="7"/>
  <c r="X71" i="7"/>
  <c r="T71" i="7"/>
  <c r="X97" i="7"/>
  <c r="T97" i="7"/>
  <c r="W97" i="7"/>
  <c r="V97" i="7"/>
  <c r="X89" i="7"/>
  <c r="T89" i="7"/>
  <c r="W89" i="7"/>
  <c r="V89" i="7"/>
  <c r="T54" i="7"/>
  <c r="X57" i="7"/>
  <c r="V59" i="7"/>
  <c r="X59" i="7"/>
  <c r="T59" i="7"/>
  <c r="W63" i="7"/>
  <c r="X65" i="7"/>
  <c r="T65" i="7"/>
  <c r="V65" i="7"/>
  <c r="U67" i="7"/>
  <c r="W69" i="7"/>
  <c r="U73" i="7"/>
  <c r="V75" i="7"/>
  <c r="X75" i="7"/>
  <c r="T75" i="7"/>
  <c r="X81" i="7"/>
  <c r="T81" i="7"/>
  <c r="W81" i="7"/>
  <c r="V81" i="7"/>
  <c r="U89" i="7"/>
  <c r="X93" i="7"/>
  <c r="T93" i="7"/>
  <c r="W93" i="7"/>
  <c r="V93" i="7"/>
  <c r="T79" i="7"/>
  <c r="X79" i="7"/>
  <c r="T83" i="7"/>
  <c r="X83" i="7"/>
  <c r="T87" i="7"/>
  <c r="X87" i="7"/>
  <c r="T91" i="7"/>
  <c r="X91" i="7"/>
  <c r="T95" i="7"/>
  <c r="X95" i="7"/>
  <c r="T99" i="7"/>
  <c r="X99" i="7"/>
  <c r="C17" i="4"/>
  <c r="C14" i="4"/>
  <c r="L33" i="6"/>
  <c r="E4" i="14"/>
  <c r="E9" i="1"/>
  <c r="AB32" i="6"/>
  <c r="N33" i="6"/>
  <c r="N34" i="6"/>
  <c r="N35" i="6"/>
  <c r="N36" i="6"/>
  <c r="N37" i="6"/>
  <c r="N38" i="6"/>
  <c r="N39" i="6"/>
  <c r="N40" i="6"/>
  <c r="N41" i="6"/>
  <c r="L37" i="6"/>
  <c r="L36" i="6"/>
  <c r="L35" i="6"/>
  <c r="L34" i="6"/>
  <c r="N32" i="6"/>
  <c r="N19" i="6"/>
  <c r="L38" i="6"/>
  <c r="L39" i="6"/>
  <c r="L40" i="6"/>
  <c r="L41" i="6"/>
  <c r="L32" i="6"/>
  <c r="M32" i="6"/>
  <c r="P37" i="6"/>
  <c r="O18" i="6"/>
  <c r="C3" i="14"/>
  <c r="N23" i="6"/>
  <c r="N22" i="6"/>
  <c r="N21" i="6"/>
  <c r="N20" i="6"/>
  <c r="N15" i="6"/>
  <c r="N14" i="6"/>
  <c r="N13" i="6"/>
  <c r="N12" i="6"/>
  <c r="N11" i="6"/>
  <c r="N10" i="6"/>
  <c r="N9" i="6"/>
  <c r="N8" i="6"/>
  <c r="C29" i="4"/>
  <c r="C28" i="4"/>
  <c r="C27" i="4"/>
  <c r="C26" i="4"/>
  <c r="C25" i="4"/>
  <c r="C24" i="4"/>
  <c r="C23" i="4"/>
  <c r="C22" i="4"/>
  <c r="C21" i="4"/>
  <c r="C20" i="4"/>
  <c r="C19" i="4"/>
  <c r="C18" i="4"/>
  <c r="C16" i="4"/>
  <c r="C15" i="4"/>
  <c r="C13" i="4"/>
  <c r="C12" i="4"/>
  <c r="C11" i="4"/>
  <c r="C10" i="4"/>
  <c r="C9" i="4"/>
  <c r="C8" i="4"/>
  <c r="C7" i="4"/>
  <c r="C5" i="4"/>
  <c r="C59" i="3"/>
  <c r="D59" i="3" s="1"/>
  <c r="C107" i="3"/>
  <c r="D107" i="3" s="1"/>
  <c r="C156" i="3"/>
  <c r="D156" i="3" s="1"/>
  <c r="C160" i="3"/>
  <c r="D160" i="3" s="1"/>
  <c r="C138" i="3"/>
  <c r="D138" i="3" s="1"/>
  <c r="C78" i="3"/>
  <c r="D78" i="3" s="1"/>
  <c r="C126" i="3"/>
  <c r="D126" i="3" s="1"/>
  <c r="C175" i="3"/>
  <c r="D175" i="3" s="1"/>
  <c r="C58" i="3"/>
  <c r="D58" i="3" s="1"/>
  <c r="C52" i="3"/>
  <c r="D52" i="3" s="1"/>
  <c r="C100" i="3"/>
  <c r="D100" i="3" s="1"/>
  <c r="C168" i="3"/>
  <c r="D168" i="3" s="1"/>
  <c r="C166" i="3"/>
  <c r="D166" i="3" s="1"/>
  <c r="F35" i="1"/>
  <c r="U51" i="7"/>
  <c r="D11" i="7"/>
  <c r="W51" i="7"/>
  <c r="D9" i="7"/>
  <c r="V51" i="7"/>
  <c r="A21" i="4"/>
  <c r="A29" i="4"/>
  <c r="A27" i="4"/>
  <c r="A26" i="4"/>
  <c r="A25" i="4"/>
  <c r="A24" i="4"/>
  <c r="A23" i="4"/>
  <c r="A20" i="4"/>
  <c r="A19" i="4"/>
  <c r="A18" i="4"/>
  <c r="A17" i="4"/>
  <c r="A16" i="4"/>
  <c r="A15" i="4"/>
  <c r="A14" i="4"/>
  <c r="A13" i="4"/>
  <c r="A12" i="4"/>
  <c r="A11" i="4"/>
  <c r="A10" i="4"/>
  <c r="A9" i="4"/>
  <c r="A8" i="4"/>
  <c r="A7" i="4"/>
  <c r="A6" i="4"/>
  <c r="G3" i="3"/>
  <c r="T3" i="3" s="1"/>
  <c r="G5" i="3" s="1"/>
  <c r="L23" i="6"/>
  <c r="J23" i="6"/>
  <c r="J22" i="6"/>
  <c r="K22" i="6"/>
  <c r="J21" i="6"/>
  <c r="K21" i="6"/>
  <c r="J20" i="6"/>
  <c r="K20" i="6"/>
  <c r="J14" i="6"/>
  <c r="K14" i="6"/>
  <c r="J13" i="6"/>
  <c r="K13" i="6"/>
  <c r="J12" i="6"/>
  <c r="K12" i="6"/>
  <c r="J8" i="6"/>
  <c r="K8" i="6"/>
  <c r="I8" i="6"/>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H31" i="4"/>
  <c r="G31" i="4"/>
  <c r="F31" i="4"/>
  <c r="E31" i="4"/>
  <c r="L29" i="4"/>
  <c r="L28" i="4"/>
  <c r="L27" i="4"/>
  <c r="L26" i="4"/>
  <c r="L25" i="4"/>
  <c r="L24" i="4"/>
  <c r="L23" i="4"/>
  <c r="L22" i="4"/>
  <c r="L21" i="4"/>
  <c r="L20" i="4"/>
  <c r="L19" i="4"/>
  <c r="L18" i="4"/>
  <c r="L17" i="4"/>
  <c r="L16" i="4"/>
  <c r="L15" i="4"/>
  <c r="L14" i="4"/>
  <c r="L13" i="4"/>
  <c r="L12" i="4"/>
  <c r="L11" i="4"/>
  <c r="L10" i="4"/>
  <c r="L9" i="4"/>
  <c r="L8" i="4"/>
  <c r="L7" i="4"/>
  <c r="C200" i="3"/>
  <c r="D200" i="3" s="1"/>
  <c r="L6" i="4"/>
  <c r="L5" i="4"/>
  <c r="G8" i="1"/>
  <c r="E21" i="6" s="1"/>
  <c r="A3" i="1"/>
  <c r="O1" i="6"/>
  <c r="K31" i="4"/>
  <c r="J31" i="4"/>
  <c r="I31" i="4"/>
  <c r="B5" i="20"/>
  <c r="B4" i="20"/>
  <c r="I92" i="8"/>
  <c r="I91" i="8"/>
  <c r="I90" i="8"/>
  <c r="I89" i="8"/>
  <c r="I88" i="8"/>
  <c r="I87" i="8"/>
  <c r="J11" i="6"/>
  <c r="K11" i="6"/>
  <c r="I11" i="6"/>
  <c r="J10" i="6"/>
  <c r="K10" i="6"/>
  <c r="J9" i="6"/>
  <c r="K9" i="6"/>
  <c r="J19" i="6"/>
  <c r="K19" i="6"/>
  <c r="J15" i="6"/>
  <c r="K15" i="6"/>
  <c r="L25" i="6"/>
  <c r="J25" i="6"/>
  <c r="M26" i="6"/>
  <c r="G2" i="1"/>
  <c r="L14" i="6"/>
  <c r="L8" i="6"/>
  <c r="J5" i="6"/>
  <c r="K5" i="6"/>
  <c r="J6" i="6"/>
  <c r="K6" i="6"/>
  <c r="J7" i="6"/>
  <c r="K7" i="6"/>
  <c r="L19" i="6"/>
  <c r="C18" i="3"/>
  <c r="D18" i="3" s="1"/>
  <c r="B1" i="20"/>
  <c r="J3" i="3"/>
  <c r="N3" i="3"/>
  <c r="R3" i="3"/>
  <c r="C20" i="3"/>
  <c r="D20" i="3" s="1"/>
  <c r="K3" i="3"/>
  <c r="C31" i="3"/>
  <c r="D31" i="3" s="1"/>
  <c r="K1" i="8"/>
  <c r="L1" i="4"/>
  <c r="A5" i="4"/>
  <c r="H3" i="3"/>
  <c r="L3" i="3"/>
  <c r="P3" i="3"/>
  <c r="A8" i="14"/>
  <c r="A7" i="14" s="1"/>
  <c r="AD60" i="7"/>
  <c r="AD86" i="7"/>
  <c r="AD92" i="7"/>
  <c r="AD96" i="7"/>
  <c r="L5" i="6"/>
  <c r="L26" i="6"/>
  <c r="K24" i="6"/>
  <c r="J26" i="6"/>
  <c r="AE83" i="7"/>
  <c r="AE72" i="7"/>
  <c r="AE86" i="7"/>
  <c r="AE54" i="7"/>
  <c r="AE79" i="7"/>
  <c r="AE76" i="7"/>
  <c r="AE60" i="7"/>
  <c r="AE52" i="7"/>
  <c r="AE78" i="7"/>
  <c r="H28" i="6"/>
  <c r="K26" i="6"/>
  <c r="AJ46" i="7"/>
  <c r="AI46" i="7"/>
  <c r="AH46" i="7"/>
  <c r="AG46" i="7"/>
  <c r="AC46" i="7"/>
  <c r="AB46" i="7"/>
  <c r="AA46" i="7"/>
  <c r="Z46" i="7"/>
  <c r="Y46" i="7"/>
  <c r="AJ45" i="7"/>
  <c r="AI45" i="7"/>
  <c r="AH45" i="7"/>
  <c r="AG45" i="7"/>
  <c r="AC45" i="7"/>
  <c r="AB45" i="7"/>
  <c r="AA45" i="7"/>
  <c r="Z45" i="7"/>
  <c r="Y45" i="7"/>
  <c r="V45" i="7" s="1"/>
  <c r="AJ44" i="7"/>
  <c r="AI44" i="7"/>
  <c r="AH44" i="7"/>
  <c r="AG44" i="7"/>
  <c r="AC44" i="7"/>
  <c r="AB44" i="7"/>
  <c r="AA44" i="7"/>
  <c r="Z44" i="7"/>
  <c r="Y44" i="7"/>
  <c r="T44" i="7" s="1"/>
  <c r="AJ43" i="7"/>
  <c r="AI43" i="7"/>
  <c r="AH43" i="7"/>
  <c r="AG43" i="7"/>
  <c r="AC43" i="7"/>
  <c r="AB43" i="7"/>
  <c r="AA43" i="7"/>
  <c r="Z43" i="7"/>
  <c r="Y43" i="7"/>
  <c r="W43" i="7" s="1"/>
  <c r="U43" i="7"/>
  <c r="AJ42" i="7"/>
  <c r="AI42" i="7"/>
  <c r="AH42" i="7"/>
  <c r="AG42" i="7"/>
  <c r="AC42" i="7"/>
  <c r="AB42" i="7"/>
  <c r="AA42" i="7"/>
  <c r="Z42" i="7"/>
  <c r="Y42" i="7"/>
  <c r="AJ41" i="7"/>
  <c r="AI41" i="7"/>
  <c r="AH41" i="7"/>
  <c r="AG41" i="7"/>
  <c r="AC41" i="7"/>
  <c r="AB41" i="7"/>
  <c r="AA41" i="7"/>
  <c r="Z41" i="7"/>
  <c r="Y41" i="7"/>
  <c r="V41" i="7" s="1"/>
  <c r="AJ40" i="7"/>
  <c r="AI40" i="7"/>
  <c r="AH40" i="7"/>
  <c r="AG40" i="7"/>
  <c r="AC40" i="7"/>
  <c r="AB40" i="7"/>
  <c r="AA40" i="7"/>
  <c r="Z40" i="7"/>
  <c r="Y40" i="7"/>
  <c r="AJ39" i="7"/>
  <c r="AI39" i="7"/>
  <c r="AH39" i="7"/>
  <c r="AG39" i="7"/>
  <c r="AC39" i="7"/>
  <c r="AB39" i="7"/>
  <c r="AA39" i="7"/>
  <c r="Z39" i="7"/>
  <c r="Y39" i="7"/>
  <c r="U39" i="7" s="1"/>
  <c r="AJ38" i="7"/>
  <c r="AI38" i="7"/>
  <c r="AH38" i="7"/>
  <c r="AG38" i="7"/>
  <c r="AC38" i="7"/>
  <c r="AB38" i="7"/>
  <c r="AA38" i="7"/>
  <c r="Z38" i="7"/>
  <c r="Y38" i="7"/>
  <c r="AJ37" i="7"/>
  <c r="AI37" i="7"/>
  <c r="AH37" i="7"/>
  <c r="AG37" i="7"/>
  <c r="AC37" i="7"/>
  <c r="AB37" i="7"/>
  <c r="AA37" i="7"/>
  <c r="Z37" i="7"/>
  <c r="Y37" i="7"/>
  <c r="T37" i="7" s="1"/>
  <c r="AJ36" i="7"/>
  <c r="AI36" i="7"/>
  <c r="AH36" i="7"/>
  <c r="AG36" i="7"/>
  <c r="AC36" i="7"/>
  <c r="AB36" i="7"/>
  <c r="AA36" i="7"/>
  <c r="Z36" i="7"/>
  <c r="Y36" i="7"/>
  <c r="X36" i="7" s="1"/>
  <c r="AJ35" i="7"/>
  <c r="AI35" i="7"/>
  <c r="AH35" i="7"/>
  <c r="AG35" i="7"/>
  <c r="AC35" i="7"/>
  <c r="AB35" i="7"/>
  <c r="AA35" i="7"/>
  <c r="Z35" i="7"/>
  <c r="Y35" i="7"/>
  <c r="X35" i="7" s="1"/>
  <c r="U35" i="7"/>
  <c r="AJ34" i="7"/>
  <c r="AI34" i="7"/>
  <c r="AH34" i="7"/>
  <c r="AG34" i="7"/>
  <c r="AC34" i="7"/>
  <c r="AB34" i="7"/>
  <c r="AA34" i="7"/>
  <c r="Z34" i="7"/>
  <c r="Y34" i="7"/>
  <c r="AJ33" i="7"/>
  <c r="AI33" i="7"/>
  <c r="AH33" i="7"/>
  <c r="AG33" i="7"/>
  <c r="AC33" i="7"/>
  <c r="AB33" i="7"/>
  <c r="AA33" i="7"/>
  <c r="Z33" i="7"/>
  <c r="Y33" i="7"/>
  <c r="AJ32" i="7"/>
  <c r="AI32" i="7"/>
  <c r="AH32" i="7"/>
  <c r="AG32" i="7"/>
  <c r="AC32" i="7"/>
  <c r="AB32" i="7"/>
  <c r="AA32" i="7"/>
  <c r="Z32" i="7"/>
  <c r="Y32" i="7"/>
  <c r="AJ31" i="7"/>
  <c r="AI31" i="7"/>
  <c r="AH31" i="7"/>
  <c r="AG31" i="7"/>
  <c r="AC31" i="7"/>
  <c r="AB31" i="7"/>
  <c r="AA31" i="7"/>
  <c r="Z31" i="7"/>
  <c r="Y31" i="7"/>
  <c r="U31" i="7"/>
  <c r="AJ30" i="7"/>
  <c r="AI30" i="7"/>
  <c r="AH30" i="7"/>
  <c r="AG30" i="7"/>
  <c r="AC30" i="7"/>
  <c r="AB30" i="7"/>
  <c r="AA30" i="7"/>
  <c r="Z30" i="7"/>
  <c r="Y30" i="7"/>
  <c r="AJ29" i="7"/>
  <c r="AI29" i="7"/>
  <c r="AH29" i="7"/>
  <c r="AG29" i="7"/>
  <c r="AC29" i="7"/>
  <c r="AB29" i="7"/>
  <c r="AA29" i="7"/>
  <c r="Z29" i="7"/>
  <c r="Y29" i="7"/>
  <c r="AJ28" i="7"/>
  <c r="AI28" i="7"/>
  <c r="AH28" i="7"/>
  <c r="AG28" i="7"/>
  <c r="AC28" i="7"/>
  <c r="AB28" i="7"/>
  <c r="AA28" i="7"/>
  <c r="Z28" i="7"/>
  <c r="Y28" i="7"/>
  <c r="AJ27" i="7"/>
  <c r="AI27" i="7"/>
  <c r="AH27" i="7"/>
  <c r="AG27" i="7"/>
  <c r="AC27" i="7"/>
  <c r="AB27" i="7"/>
  <c r="AA27" i="7"/>
  <c r="Z27" i="7"/>
  <c r="Y27" i="7"/>
  <c r="U27" i="7"/>
  <c r="AJ26" i="7"/>
  <c r="AI26" i="7"/>
  <c r="AH26" i="7"/>
  <c r="AG26" i="7"/>
  <c r="AC26" i="7"/>
  <c r="AB26" i="7"/>
  <c r="AA26" i="7"/>
  <c r="Z26" i="7"/>
  <c r="Y26" i="7"/>
  <c r="AJ25" i="7"/>
  <c r="AI25" i="7"/>
  <c r="AH25" i="7"/>
  <c r="AG25" i="7"/>
  <c r="AC25" i="7"/>
  <c r="AB25" i="7"/>
  <c r="AA25" i="7"/>
  <c r="Z25" i="7"/>
  <c r="Y25" i="7"/>
  <c r="AJ24" i="7"/>
  <c r="AI24" i="7"/>
  <c r="AH24" i="7"/>
  <c r="AG24" i="7"/>
  <c r="AC24" i="7"/>
  <c r="AB24" i="7"/>
  <c r="AA24" i="7"/>
  <c r="Z24" i="7"/>
  <c r="Y24" i="7"/>
  <c r="AJ23" i="7"/>
  <c r="AI23" i="7"/>
  <c r="AH23" i="7"/>
  <c r="AG23" i="7"/>
  <c r="AC23" i="7"/>
  <c r="AB23" i="7"/>
  <c r="AA23" i="7"/>
  <c r="Z23" i="7"/>
  <c r="Y23" i="7"/>
  <c r="U23" i="7"/>
  <c r="AJ22" i="7"/>
  <c r="AI22" i="7"/>
  <c r="AH22" i="7"/>
  <c r="AG22" i="7"/>
  <c r="AC22" i="7"/>
  <c r="AB22" i="7"/>
  <c r="AA22" i="7"/>
  <c r="Z22" i="7"/>
  <c r="Y22" i="7"/>
  <c r="U22" i="7"/>
  <c r="AJ21" i="7"/>
  <c r="AI21" i="7"/>
  <c r="AH21" i="7"/>
  <c r="AG21" i="7"/>
  <c r="AC21" i="7"/>
  <c r="AB21" i="7"/>
  <c r="AA21" i="7"/>
  <c r="Z21" i="7"/>
  <c r="Y21" i="7"/>
  <c r="AJ20" i="7"/>
  <c r="AI20" i="7"/>
  <c r="AH20" i="7"/>
  <c r="AG20" i="7"/>
  <c r="AC20" i="7"/>
  <c r="AB20" i="7"/>
  <c r="AA20" i="7"/>
  <c r="Z20" i="7"/>
  <c r="Y20" i="7"/>
  <c r="AJ19" i="7"/>
  <c r="AI19" i="7"/>
  <c r="AH19" i="7"/>
  <c r="AG19" i="7"/>
  <c r="AC19" i="7"/>
  <c r="AB19" i="7"/>
  <c r="AA19" i="7"/>
  <c r="Z19" i="7"/>
  <c r="Y19" i="7"/>
  <c r="W26" i="7"/>
  <c r="U26" i="7"/>
  <c r="W30" i="7"/>
  <c r="U30" i="7"/>
  <c r="W34" i="7"/>
  <c r="U34" i="7"/>
  <c r="W38" i="7"/>
  <c r="U38" i="7"/>
  <c r="W42" i="7"/>
  <c r="U42" i="7"/>
  <c r="W46" i="7"/>
  <c r="U46" i="7"/>
  <c r="W25" i="7"/>
  <c r="U25" i="7"/>
  <c r="W29" i="7"/>
  <c r="U29" i="7"/>
  <c r="W33" i="7"/>
  <c r="U33" i="7"/>
  <c r="W45" i="7"/>
  <c r="U45" i="7"/>
  <c r="W24" i="7"/>
  <c r="U24" i="7"/>
  <c r="W28" i="7"/>
  <c r="U28" i="7"/>
  <c r="W32" i="7"/>
  <c r="U32" i="7"/>
  <c r="U36" i="7"/>
  <c r="W40" i="7"/>
  <c r="U40" i="7"/>
  <c r="W44" i="7"/>
  <c r="U44" i="7"/>
  <c r="W21" i="7"/>
  <c r="U21" i="7"/>
  <c r="W20" i="7"/>
  <c r="U20" i="7"/>
  <c r="W19" i="7"/>
  <c r="U19" i="7"/>
  <c r="T31" i="7"/>
  <c r="W31" i="7"/>
  <c r="T35" i="7"/>
  <c r="W35" i="7"/>
  <c r="T39" i="7"/>
  <c r="W39" i="7"/>
  <c r="T43" i="7"/>
  <c r="X30" i="7"/>
  <c r="T27" i="7"/>
  <c r="W27" i="7"/>
  <c r="T22" i="7"/>
  <c r="W22" i="7"/>
  <c r="T23" i="7"/>
  <c r="W23" i="7"/>
  <c r="X40" i="7"/>
  <c r="X44" i="7"/>
  <c r="X26" i="7"/>
  <c r="X34" i="7"/>
  <c r="X38" i="7"/>
  <c r="X46" i="7"/>
  <c r="T46" i="7"/>
  <c r="T42" i="7"/>
  <c r="T38" i="7"/>
  <c r="T34" i="7"/>
  <c r="T30" i="7"/>
  <c r="T26" i="7"/>
  <c r="V43" i="7"/>
  <c r="V39" i="7"/>
  <c r="V35" i="7"/>
  <c r="V31" i="7"/>
  <c r="V27" i="7"/>
  <c r="V23" i="7"/>
  <c r="T33" i="7"/>
  <c r="T29" i="7"/>
  <c r="T25" i="7"/>
  <c r="V46" i="7"/>
  <c r="V42" i="7"/>
  <c r="V38" i="7"/>
  <c r="V34" i="7"/>
  <c r="V30" i="7"/>
  <c r="V26" i="7"/>
  <c r="V22" i="7"/>
  <c r="X22" i="7"/>
  <c r="X24" i="7"/>
  <c r="X32" i="7"/>
  <c r="X42" i="7"/>
  <c r="T40" i="7"/>
  <c r="T36" i="7"/>
  <c r="T32" i="7"/>
  <c r="T28" i="7"/>
  <c r="T24" i="7"/>
  <c r="V33" i="7"/>
  <c r="V29" i="7"/>
  <c r="V25" i="7"/>
  <c r="V40" i="7"/>
  <c r="V36" i="7"/>
  <c r="V32" i="7"/>
  <c r="V28" i="7"/>
  <c r="V24" i="7"/>
  <c r="X27" i="7"/>
  <c r="X33" i="7"/>
  <c r="X23" i="7"/>
  <c r="X31" i="7"/>
  <c r="X39" i="7"/>
  <c r="X43" i="7"/>
  <c r="X45" i="7"/>
  <c r="X19" i="7"/>
  <c r="X25" i="7"/>
  <c r="X20" i="7"/>
  <c r="X21" i="7"/>
  <c r="X28" i="7"/>
  <c r="X29" i="7"/>
  <c r="R4" i="7"/>
  <c r="E1" i="10"/>
  <c r="F1" i="14"/>
  <c r="D7" i="7"/>
  <c r="T51" i="7"/>
  <c r="T19" i="7"/>
  <c r="T20" i="7"/>
  <c r="T21" i="7"/>
  <c r="G1" i="2"/>
  <c r="V19" i="7"/>
  <c r="V21" i="7"/>
  <c r="V20" i="7"/>
  <c r="AE61" i="7"/>
  <c r="AE67" i="7"/>
  <c r="AE77" i="7"/>
  <c r="AE59" i="7"/>
  <c r="AE65" i="7"/>
  <c r="AE92" i="7"/>
  <c r="AE100" i="7"/>
  <c r="AE95" i="7"/>
  <c r="AE89" i="7"/>
  <c r="AE96" i="7"/>
  <c r="AE66" i="7"/>
  <c r="AE73" i="7"/>
  <c r="AE62" i="7"/>
  <c r="AE82" i="7"/>
  <c r="AE98" i="7"/>
  <c r="AE51" i="7"/>
  <c r="AE94" i="7"/>
  <c r="AE57" i="7"/>
  <c r="AE71" i="7"/>
  <c r="AE88" i="7"/>
  <c r="L31" i="4" l="1"/>
  <c r="F22" i="7" s="1"/>
  <c r="X41" i="7"/>
  <c r="U41" i="7"/>
  <c r="V44" i="7"/>
  <c r="W41" i="7"/>
  <c r="W36" i="7"/>
  <c r="W37" i="7"/>
  <c r="U37" i="7"/>
  <c r="R5" i="7"/>
  <c r="X37" i="7"/>
  <c r="V37" i="7"/>
  <c r="T41" i="7"/>
  <c r="T45" i="7"/>
  <c r="F23" i="7"/>
  <c r="AD23" i="7" s="1"/>
  <c r="F45" i="7"/>
  <c r="AD45" i="7" s="1"/>
  <c r="F25" i="7"/>
  <c r="AD25" i="7" s="1"/>
  <c r="F36" i="7"/>
  <c r="AD36" i="7" s="1"/>
  <c r="G29" i="7"/>
  <c r="H29" i="7" s="1"/>
  <c r="AF29" i="7" s="1"/>
  <c r="F31" i="7"/>
  <c r="M31" i="7" s="1"/>
  <c r="G37" i="7"/>
  <c r="K28" i="6"/>
  <c r="E15" i="6" s="1"/>
  <c r="F27" i="7"/>
  <c r="AD27" i="7" s="1"/>
  <c r="G33" i="7"/>
  <c r="H33" i="7" s="1"/>
  <c r="AF33" i="7" s="1"/>
  <c r="G28" i="7"/>
  <c r="H28" i="7" s="1"/>
  <c r="AF28" i="7" s="1"/>
  <c r="F35" i="7"/>
  <c r="AD35" i="7" s="1"/>
  <c r="G34" i="7"/>
  <c r="H34" i="7" s="1"/>
  <c r="AF34" i="7" s="1"/>
  <c r="G41" i="7"/>
  <c r="AE41" i="7" s="1"/>
  <c r="G36" i="7"/>
  <c r="H36" i="7" s="1"/>
  <c r="AF36" i="7" s="1"/>
  <c r="G27" i="7"/>
  <c r="H27" i="7" s="1"/>
  <c r="AF27" i="7" s="1"/>
  <c r="F42" i="7"/>
  <c r="AD42" i="7" s="1"/>
  <c r="G44" i="7"/>
  <c r="H44" i="7" s="1"/>
  <c r="AF44" i="7" s="1"/>
  <c r="F40" i="7"/>
  <c r="AD40" i="7" s="1"/>
  <c r="G38" i="7"/>
  <c r="H38" i="7" s="1"/>
  <c r="AF38" i="7" s="1"/>
  <c r="F37" i="7"/>
  <c r="AD37" i="7" s="1"/>
  <c r="G22" i="7"/>
  <c r="H22" i="7" s="1"/>
  <c r="AF22" i="7" s="1"/>
  <c r="G40" i="7"/>
  <c r="H40" i="7" s="1"/>
  <c r="AF40" i="7" s="1"/>
  <c r="G31" i="7"/>
  <c r="G35" i="7"/>
  <c r="H35" i="7" s="1"/>
  <c r="AF35" i="7" s="1"/>
  <c r="G21" i="7"/>
  <c r="G39" i="7"/>
  <c r="H39" i="7" s="1"/>
  <c r="AF39" i="7" s="1"/>
  <c r="F34" i="7"/>
  <c r="AD34" i="7" s="1"/>
  <c r="G23" i="7"/>
  <c r="G20" i="7"/>
  <c r="G42" i="7"/>
  <c r="H42" i="7" s="1"/>
  <c r="AF42" i="7" s="1"/>
  <c r="F46" i="7"/>
  <c r="AD46" i="7" s="1"/>
  <c r="F38" i="7"/>
  <c r="M38" i="7" s="1"/>
  <c r="F29" i="7"/>
  <c r="AD29" i="7" s="1"/>
  <c r="G25" i="7"/>
  <c r="AE25" i="7" s="1"/>
  <c r="F21" i="7"/>
  <c r="M21" i="7" s="1"/>
  <c r="C38" i="3"/>
  <c r="D38" i="3" s="1"/>
  <c r="C19" i="3"/>
  <c r="D19" i="3" s="1"/>
  <c r="C3" i="3"/>
  <c r="D3" i="3" s="1"/>
  <c r="C15" i="3"/>
  <c r="D15" i="3" s="1"/>
  <c r="C155" i="3"/>
  <c r="D155" i="3" s="1"/>
  <c r="C157" i="3"/>
  <c r="D157" i="3" s="1"/>
  <c r="C95" i="3"/>
  <c r="D95" i="3" s="1"/>
  <c r="C47" i="3"/>
  <c r="D47" i="3" s="1"/>
  <c r="C50" i="3"/>
  <c r="D50" i="3" s="1"/>
  <c r="C170" i="3"/>
  <c r="D170" i="3" s="1"/>
  <c r="C121" i="3"/>
  <c r="D121" i="3" s="1"/>
  <c r="C73" i="3"/>
  <c r="D73" i="3" s="1"/>
  <c r="C130" i="3"/>
  <c r="D130" i="3" s="1"/>
  <c r="C149" i="3"/>
  <c r="D149" i="3" s="1"/>
  <c r="C153" i="3"/>
  <c r="D153" i="3" s="1"/>
  <c r="C104" i="3"/>
  <c r="D104" i="3" s="1"/>
  <c r="C56" i="3"/>
  <c r="D56" i="3" s="1"/>
  <c r="C14" i="3"/>
  <c r="D14" i="3" s="1"/>
  <c r="C9" i="3"/>
  <c r="D9" i="3" s="1"/>
  <c r="C12" i="3"/>
  <c r="D12" i="3" s="1"/>
  <c r="C21" i="3"/>
  <c r="D21" i="3" s="1"/>
  <c r="C142" i="3"/>
  <c r="D142" i="3" s="1"/>
  <c r="C144" i="3"/>
  <c r="D144" i="3" s="1"/>
  <c r="C92" i="3"/>
  <c r="D92" i="3" s="1"/>
  <c r="C44" i="3"/>
  <c r="D44" i="3" s="1"/>
  <c r="C189" i="3"/>
  <c r="D189" i="3" s="1"/>
  <c r="C167" i="3"/>
  <c r="D167" i="3" s="1"/>
  <c r="C118" i="3"/>
  <c r="D118" i="3" s="1"/>
  <c r="C70" i="3"/>
  <c r="D70" i="3" s="1"/>
  <c r="C117" i="3"/>
  <c r="D117" i="3" s="1"/>
  <c r="C196" i="3"/>
  <c r="D196" i="3" s="1"/>
  <c r="C148" i="3"/>
  <c r="D148" i="3" s="1"/>
  <c r="C99" i="3"/>
  <c r="D99" i="3" s="1"/>
  <c r="C51" i="3"/>
  <c r="D51" i="3" s="1"/>
  <c r="C10" i="3"/>
  <c r="D10" i="3" s="1"/>
  <c r="C13" i="3"/>
  <c r="D13" i="3" s="1"/>
  <c r="C28" i="3"/>
  <c r="D28" i="3" s="1"/>
  <c r="C22" i="3"/>
  <c r="D22" i="3" s="1"/>
  <c r="C125" i="3"/>
  <c r="D125" i="3" s="1"/>
  <c r="C140" i="3"/>
  <c r="D140" i="3" s="1"/>
  <c r="C87" i="3"/>
  <c r="D87" i="3" s="1"/>
  <c r="C163" i="3"/>
  <c r="D163" i="3" s="1"/>
  <c r="C176" i="3"/>
  <c r="D176" i="3" s="1"/>
  <c r="C162" i="3"/>
  <c r="D162" i="3" s="1"/>
  <c r="C113" i="3"/>
  <c r="D113" i="3" s="1"/>
  <c r="C65" i="3"/>
  <c r="D65" i="3" s="1"/>
  <c r="C101" i="3"/>
  <c r="D101" i="3" s="1"/>
  <c r="C193" i="3"/>
  <c r="D193" i="3" s="1"/>
  <c r="C145" i="3"/>
  <c r="D145" i="3" s="1"/>
  <c r="C96" i="3"/>
  <c r="D96" i="3" s="1"/>
  <c r="C48" i="3"/>
  <c r="D48" i="3" s="1"/>
  <c r="C36" i="3"/>
  <c r="D36" i="3" s="1"/>
  <c r="C33" i="3"/>
  <c r="D33" i="3" s="1"/>
  <c r="C6" i="3"/>
  <c r="D6" i="3" s="1"/>
  <c r="A28" i="4"/>
  <c r="C179" i="3"/>
  <c r="D179" i="3" s="1"/>
  <c r="C109" i="3"/>
  <c r="D109" i="3" s="1"/>
  <c r="C135" i="3"/>
  <c r="D135" i="3" s="1"/>
  <c r="C84" i="3"/>
  <c r="D84" i="3" s="1"/>
  <c r="C147" i="3"/>
  <c r="D147" i="3" s="1"/>
  <c r="C165" i="3"/>
  <c r="D165" i="3" s="1"/>
  <c r="C159" i="3"/>
  <c r="D159" i="3" s="1"/>
  <c r="C110" i="3"/>
  <c r="D110" i="3" s="1"/>
  <c r="C62" i="3"/>
  <c r="D62" i="3" s="1"/>
  <c r="C90" i="3"/>
  <c r="D90" i="3" s="1"/>
  <c r="C188" i="3"/>
  <c r="D188" i="3" s="1"/>
  <c r="C139" i="3"/>
  <c r="D139" i="3" s="1"/>
  <c r="C91" i="3"/>
  <c r="D91" i="3" s="1"/>
  <c r="C43" i="3"/>
  <c r="D43" i="3" s="1"/>
  <c r="C39" i="3"/>
  <c r="D39" i="3" s="1"/>
  <c r="C29" i="3"/>
  <c r="D29" i="3" s="1"/>
  <c r="C30" i="3"/>
  <c r="D30" i="3" s="1"/>
  <c r="C198" i="3"/>
  <c r="D198" i="3" s="1"/>
  <c r="C98" i="3"/>
  <c r="D98" i="3" s="1"/>
  <c r="C132" i="3"/>
  <c r="D132" i="3" s="1"/>
  <c r="C79" i="3"/>
  <c r="D79" i="3" s="1"/>
  <c r="C133" i="3"/>
  <c r="D133" i="3" s="1"/>
  <c r="C152" i="3"/>
  <c r="D152" i="3" s="1"/>
  <c r="C154" i="3"/>
  <c r="D154" i="3" s="1"/>
  <c r="C105" i="3"/>
  <c r="D105" i="3" s="1"/>
  <c r="C57" i="3"/>
  <c r="D57" i="3" s="1"/>
  <c r="C77" i="3"/>
  <c r="D77" i="3" s="1"/>
  <c r="C185" i="3"/>
  <c r="D185" i="3" s="1"/>
  <c r="C136" i="3"/>
  <c r="D136" i="3" s="1"/>
  <c r="C88" i="3"/>
  <c r="D88" i="3" s="1"/>
  <c r="C40" i="3"/>
  <c r="D40" i="3" s="1"/>
  <c r="C32" i="3"/>
  <c r="D32" i="3" s="1"/>
  <c r="C26" i="3"/>
  <c r="D26" i="3" s="1"/>
  <c r="C187" i="3"/>
  <c r="D187" i="3" s="1"/>
  <c r="C85" i="3"/>
  <c r="D85" i="3" s="1"/>
  <c r="C127" i="3"/>
  <c r="D127" i="3" s="1"/>
  <c r="C76" i="3"/>
  <c r="D76" i="3" s="1"/>
  <c r="C122" i="3"/>
  <c r="D122" i="3" s="1"/>
  <c r="C199" i="3"/>
  <c r="D199" i="3" s="1"/>
  <c r="C151" i="3"/>
  <c r="D151" i="3" s="1"/>
  <c r="C102" i="3"/>
  <c r="D102" i="3" s="1"/>
  <c r="C54" i="3"/>
  <c r="D54" i="3" s="1"/>
  <c r="C66" i="3"/>
  <c r="D66" i="3" s="1"/>
  <c r="C180" i="3"/>
  <c r="D180" i="3" s="1"/>
  <c r="C131" i="3"/>
  <c r="D131" i="3" s="1"/>
  <c r="C83" i="3"/>
  <c r="D83" i="3" s="1"/>
  <c r="C8" i="3"/>
  <c r="D8" i="3" s="1"/>
  <c r="C23" i="3"/>
  <c r="D23" i="3" s="1"/>
  <c r="A22" i="4"/>
  <c r="C195" i="3"/>
  <c r="D195" i="3" s="1"/>
  <c r="C74" i="3"/>
  <c r="D74" i="3" s="1"/>
  <c r="C124" i="3"/>
  <c r="D124" i="3" s="1"/>
  <c r="C71" i="3"/>
  <c r="D71" i="3" s="1"/>
  <c r="C114" i="3"/>
  <c r="D114" i="3" s="1"/>
  <c r="C194" i="3"/>
  <c r="D194" i="3" s="1"/>
  <c r="C146" i="3"/>
  <c r="D146" i="3" s="1"/>
  <c r="C97" i="3"/>
  <c r="D97" i="3" s="1"/>
  <c r="C49" i="3"/>
  <c r="D49" i="3" s="1"/>
  <c r="C53" i="3"/>
  <c r="D53" i="3" s="1"/>
  <c r="C177" i="3"/>
  <c r="D177" i="3" s="1"/>
  <c r="C128" i="3"/>
  <c r="D128" i="3" s="1"/>
  <c r="C80" i="3"/>
  <c r="D80" i="3" s="1"/>
  <c r="C141" i="3"/>
  <c r="D141" i="3" s="1"/>
  <c r="C11" i="3"/>
  <c r="D11" i="3" s="1"/>
  <c r="C5" i="3"/>
  <c r="D5" i="3" s="1"/>
  <c r="C4" i="3"/>
  <c r="D4" i="3" s="1"/>
  <c r="C34" i="3"/>
  <c r="D34" i="3" s="1"/>
  <c r="C174" i="3"/>
  <c r="D174" i="3" s="1"/>
  <c r="C61" i="3"/>
  <c r="D61" i="3" s="1"/>
  <c r="C119" i="3"/>
  <c r="D119" i="3" s="1"/>
  <c r="C68" i="3"/>
  <c r="D68" i="3" s="1"/>
  <c r="C106" i="3"/>
  <c r="D106" i="3" s="1"/>
  <c r="C191" i="3"/>
  <c r="D191" i="3" s="1"/>
  <c r="C143" i="3"/>
  <c r="D143" i="3" s="1"/>
  <c r="C94" i="3"/>
  <c r="D94" i="3" s="1"/>
  <c r="C46" i="3"/>
  <c r="D46" i="3" s="1"/>
  <c r="C45" i="3"/>
  <c r="D45" i="3" s="1"/>
  <c r="C172" i="3"/>
  <c r="D172" i="3" s="1"/>
  <c r="C123" i="3"/>
  <c r="D123" i="3" s="1"/>
  <c r="C75" i="3"/>
  <c r="D75" i="3" s="1"/>
  <c r="C35" i="3"/>
  <c r="D35" i="3" s="1"/>
  <c r="C7" i="3"/>
  <c r="D7" i="3" s="1"/>
  <c r="C108" i="3"/>
  <c r="D108" i="3" s="1"/>
  <c r="C190" i="3"/>
  <c r="D190" i="3" s="1"/>
  <c r="C42" i="3"/>
  <c r="D42" i="3" s="1"/>
  <c r="C116" i="3"/>
  <c r="D116" i="3" s="1"/>
  <c r="C63" i="3"/>
  <c r="D63" i="3" s="1"/>
  <c r="C93" i="3"/>
  <c r="D93" i="3" s="1"/>
  <c r="C186" i="3"/>
  <c r="D186" i="3" s="1"/>
  <c r="C137" i="3"/>
  <c r="D137" i="3" s="1"/>
  <c r="C89" i="3"/>
  <c r="D89" i="3" s="1"/>
  <c r="C41" i="3"/>
  <c r="D41" i="3" s="1"/>
  <c r="C197" i="3"/>
  <c r="D197" i="3" s="1"/>
  <c r="C169" i="3"/>
  <c r="D169" i="3" s="1"/>
  <c r="C120" i="3"/>
  <c r="D120" i="3" s="1"/>
  <c r="C72" i="3"/>
  <c r="D72" i="3" s="1"/>
  <c r="C37" i="3"/>
  <c r="D37" i="3" s="1"/>
  <c r="C27" i="3"/>
  <c r="D27" i="3" s="1"/>
  <c r="C25" i="3"/>
  <c r="D25" i="3" s="1"/>
  <c r="C182" i="3"/>
  <c r="D182" i="3" s="1"/>
  <c r="C192" i="3"/>
  <c r="D192" i="3" s="1"/>
  <c r="C111" i="3"/>
  <c r="D111" i="3" s="1"/>
  <c r="C60" i="3"/>
  <c r="D60" i="3" s="1"/>
  <c r="C82" i="3"/>
  <c r="D82" i="3" s="1"/>
  <c r="C183" i="3"/>
  <c r="D183" i="3" s="1"/>
  <c r="C134" i="3"/>
  <c r="D134" i="3" s="1"/>
  <c r="C86" i="3"/>
  <c r="D86" i="3" s="1"/>
  <c r="C158" i="3"/>
  <c r="D158" i="3" s="1"/>
  <c r="C184" i="3"/>
  <c r="D184" i="3" s="1"/>
  <c r="C164" i="3"/>
  <c r="D164" i="3" s="1"/>
  <c r="C115" i="3"/>
  <c r="D115" i="3" s="1"/>
  <c r="C67" i="3"/>
  <c r="D67" i="3" s="1"/>
  <c r="C24" i="3"/>
  <c r="D24" i="3" s="1"/>
  <c r="C17" i="3"/>
  <c r="D17" i="3" s="1"/>
  <c r="C16" i="3"/>
  <c r="D16" i="3" s="1"/>
  <c r="C171" i="3"/>
  <c r="D171" i="3" s="1"/>
  <c r="C181" i="3"/>
  <c r="D181" i="3" s="1"/>
  <c r="C103" i="3"/>
  <c r="D103" i="3" s="1"/>
  <c r="C55" i="3"/>
  <c r="D55" i="3" s="1"/>
  <c r="C69" i="3"/>
  <c r="D69" i="3" s="1"/>
  <c r="C178" i="3"/>
  <c r="D178" i="3" s="1"/>
  <c r="C129" i="3"/>
  <c r="D129" i="3" s="1"/>
  <c r="C81" i="3"/>
  <c r="D81" i="3" s="1"/>
  <c r="C150" i="3"/>
  <c r="D150" i="3" s="1"/>
  <c r="C173" i="3"/>
  <c r="D173" i="3" s="1"/>
  <c r="C161" i="3"/>
  <c r="D161" i="3" s="1"/>
  <c r="C112" i="3"/>
  <c r="D112" i="3" s="1"/>
  <c r="C64" i="3"/>
  <c r="D64" i="3" s="1"/>
  <c r="F17" i="6"/>
  <c r="AE81" i="7"/>
  <c r="AE93" i="7"/>
  <c r="AE75" i="7"/>
  <c r="AE70" i="7"/>
  <c r="AE99" i="7"/>
  <c r="AE39" i="7"/>
  <c r="AE64" i="7"/>
  <c r="AE87" i="7"/>
  <c r="H97" i="7"/>
  <c r="AF97" i="7" s="1"/>
  <c r="AE38" i="7"/>
  <c r="AE80" i="7"/>
  <c r="AE63" i="7"/>
  <c r="AE35" i="7"/>
  <c r="AE56" i="7"/>
  <c r="AE91" i="7"/>
  <c r="AE36" i="7"/>
  <c r="M40" i="7"/>
  <c r="M35" i="7"/>
  <c r="AE27" i="7"/>
  <c r="AE53" i="7"/>
  <c r="AE58" i="7"/>
  <c r="AE69" i="7"/>
  <c r="AE74" i="7"/>
  <c r="AE42" i="7"/>
  <c r="AE68" i="7"/>
  <c r="AE90" i="7"/>
  <c r="AE85" i="7"/>
  <c r="AE84" i="7"/>
  <c r="H55" i="7"/>
  <c r="AF55" i="7" s="1"/>
  <c r="AE44" i="7"/>
  <c r="M25" i="7"/>
  <c r="AD38" i="7"/>
  <c r="M46" i="7"/>
  <c r="M23" i="7"/>
  <c r="D226" i="3"/>
  <c r="D212" i="3"/>
  <c r="D217" i="3"/>
  <c r="D210" i="3"/>
  <c r="D222" i="3"/>
  <c r="D209" i="3"/>
  <c r="D206" i="3"/>
  <c r="D218" i="3"/>
  <c r="D207" i="3"/>
  <c r="D208" i="3"/>
  <c r="D229" i="3"/>
  <c r="D225" i="3"/>
  <c r="D230" i="3"/>
  <c r="D221" i="3"/>
  <c r="D213" i="3"/>
  <c r="D220" i="3"/>
  <c r="D224" i="3"/>
  <c r="D219" i="3"/>
  <c r="D214" i="3"/>
  <c r="D228" i="3"/>
  <c r="D223" i="3"/>
  <c r="D215" i="3"/>
  <c r="D227" i="3"/>
  <c r="D216" i="3"/>
  <c r="D211" i="3"/>
  <c r="S3" i="3"/>
  <c r="M3" i="3"/>
  <c r="O3" i="3"/>
  <c r="I3" i="3"/>
  <c r="Q3" i="3"/>
  <c r="B7" i="14"/>
  <c r="B8" i="14"/>
  <c r="D3" i="14"/>
  <c r="M28" i="6"/>
  <c r="O27" i="6" s="1"/>
  <c r="M45" i="7"/>
  <c r="AD21" i="7"/>
  <c r="M27" i="7"/>
  <c r="M36" i="7" l="1"/>
  <c r="M34" i="7"/>
  <c r="M42" i="7"/>
  <c r="M29" i="7"/>
  <c r="AE33" i="7"/>
  <c r="AE28" i="7"/>
  <c r="H25" i="7"/>
  <c r="AF25" i="7" s="1"/>
  <c r="AE40" i="7"/>
  <c r="C215" i="3" a="1"/>
  <c r="C215" i="3" s="1"/>
  <c r="C208" i="3" a="1"/>
  <c r="C208" i="3" s="1"/>
  <c r="F43" i="7"/>
  <c r="M22" i="7"/>
  <c r="AD22" i="7"/>
  <c r="G43" i="7"/>
  <c r="F30" i="7"/>
  <c r="G45" i="7"/>
  <c r="G26" i="7"/>
  <c r="AE34" i="7"/>
  <c r="F24" i="7"/>
  <c r="G24" i="7"/>
  <c r="F20" i="7"/>
  <c r="F32" i="7"/>
  <c r="F33" i="7"/>
  <c r="M37" i="7"/>
  <c r="AE29" i="7"/>
  <c r="G19" i="7"/>
  <c r="AE19" i="7" s="1"/>
  <c r="G46" i="7"/>
  <c r="G32" i="7"/>
  <c r="F39" i="7"/>
  <c r="F44" i="7"/>
  <c r="F28" i="7"/>
  <c r="F41" i="7"/>
  <c r="F26" i="7"/>
  <c r="G30" i="7"/>
  <c r="F19" i="7"/>
  <c r="AE22" i="7"/>
  <c r="AD31" i="7"/>
  <c r="G10" i="3"/>
  <c r="C40" i="1" s="1"/>
  <c r="H41" i="7"/>
  <c r="AF41" i="7" s="1"/>
  <c r="AE20" i="7"/>
  <c r="H20" i="7"/>
  <c r="AF20" i="7" s="1"/>
  <c r="AE23" i="7"/>
  <c r="H23" i="7"/>
  <c r="AF23" i="7" s="1"/>
  <c r="C218" i="3" a="1"/>
  <c r="C218" i="3" s="1"/>
  <c r="C224" i="3" a="1"/>
  <c r="C224" i="3" s="1"/>
  <c r="AE21" i="7"/>
  <c r="H21" i="7"/>
  <c r="AF21" i="7" s="1"/>
  <c r="C230" i="3" a="1"/>
  <c r="C230" i="3" s="1"/>
  <c r="C225" i="3" a="1"/>
  <c r="C225" i="3" s="1"/>
  <c r="AE31" i="7"/>
  <c r="H31" i="7"/>
  <c r="AF31" i="7" s="1"/>
  <c r="AE37" i="7"/>
  <c r="H37" i="7"/>
  <c r="AF37" i="7" s="1"/>
  <c r="C201" i="3"/>
  <c r="C227" i="3" a="1"/>
  <c r="C227" i="3" s="1"/>
  <c r="C207" i="3" a="1"/>
  <c r="C207" i="3" s="1"/>
  <c r="C209" i="3" a="1"/>
  <c r="C209" i="3" s="1"/>
  <c r="C223" i="3" a="1"/>
  <c r="C223" i="3" s="1"/>
  <c r="C216" i="3" a="1"/>
  <c r="C216" i="3" s="1"/>
  <c r="C228" i="3" a="1"/>
  <c r="C228" i="3" s="1"/>
  <c r="C221" i="3" a="1"/>
  <c r="C221" i="3" s="1"/>
  <c r="C220" i="3" a="1"/>
  <c r="C220" i="3" s="1"/>
  <c r="C206" i="3" a="1"/>
  <c r="C206" i="3" s="1"/>
  <c r="C213" i="3" a="1"/>
  <c r="C213" i="3" s="1"/>
  <c r="C210" i="3" a="1"/>
  <c r="C210" i="3" s="1"/>
  <c r="C226" i="3" a="1"/>
  <c r="C226" i="3" s="1"/>
  <c r="C219" i="3" a="1"/>
  <c r="C219" i="3" s="1"/>
  <c r="C222" i="3" a="1"/>
  <c r="C222" i="3" s="1"/>
  <c r="C212" i="3" a="1"/>
  <c r="C212" i="3" s="1"/>
  <c r="C214" i="3" a="1"/>
  <c r="C214" i="3" s="1"/>
  <c r="C229" i="3" a="1"/>
  <c r="C229" i="3" s="1"/>
  <c r="C211" i="3" a="1"/>
  <c r="C211" i="3" s="1"/>
  <c r="C217" i="3" a="1"/>
  <c r="C217" i="3" s="1"/>
  <c r="G4" i="3"/>
  <c r="G6" i="3" s="1"/>
  <c r="G7" i="3" s="1"/>
  <c r="G8" i="3" s="1"/>
  <c r="A10" i="14"/>
  <c r="A9" i="14" s="1"/>
  <c r="H19" i="7" l="1"/>
  <c r="AF19" i="7" s="1"/>
  <c r="AD43" i="7"/>
  <c r="M43" i="7"/>
  <c r="H30" i="7"/>
  <c r="AF30" i="7" s="1"/>
  <c r="AE30" i="7"/>
  <c r="AD32" i="7"/>
  <c r="M32" i="7"/>
  <c r="AD19" i="7"/>
  <c r="M19" i="7"/>
  <c r="M33" i="7"/>
  <c r="AD33" i="7"/>
  <c r="AD26" i="7"/>
  <c r="M26" i="7"/>
  <c r="M20" i="7"/>
  <c r="AD20" i="7"/>
  <c r="AD41" i="7"/>
  <c r="M41" i="7"/>
  <c r="AE24" i="7"/>
  <c r="H24" i="7"/>
  <c r="AF24" i="7" s="1"/>
  <c r="AD28" i="7"/>
  <c r="M28" i="7"/>
  <c r="AD24" i="7"/>
  <c r="M24" i="7"/>
  <c r="M44" i="7"/>
  <c r="AD44" i="7"/>
  <c r="M39" i="7"/>
  <c r="AD39" i="7"/>
  <c r="AE26" i="7"/>
  <c r="H26" i="7"/>
  <c r="AF26" i="7" s="1"/>
  <c r="AE32" i="7"/>
  <c r="H32" i="7"/>
  <c r="AF32" i="7" s="1"/>
  <c r="AE45" i="7"/>
  <c r="H45" i="7"/>
  <c r="AF45" i="7" s="1"/>
  <c r="AE46" i="7"/>
  <c r="H46" i="7"/>
  <c r="AF46" i="7" s="1"/>
  <c r="AD30" i="7"/>
  <c r="M30" i="7"/>
  <c r="AE43" i="7"/>
  <c r="H43" i="7"/>
  <c r="AF43" i="7" s="1"/>
  <c r="C41" i="1"/>
  <c r="A12" i="14"/>
  <c r="A11" i="14" s="1"/>
  <c r="B9" i="14"/>
  <c r="B10" i="14"/>
  <c r="A14" i="14" l="1"/>
  <c r="A16" i="14" s="1"/>
  <c r="B11" i="14"/>
  <c r="B12" i="14"/>
  <c r="A13" i="14" l="1"/>
  <c r="B13" i="14" s="1"/>
  <c r="A15" i="14"/>
  <c r="A18" i="14"/>
  <c r="B14" i="14" l="1"/>
  <c r="A17" i="14"/>
  <c r="A20" i="14"/>
  <c r="B16" i="14"/>
  <c r="B15" i="14"/>
  <c r="A19" i="14" l="1"/>
  <c r="A22" i="14"/>
  <c r="B18" i="14"/>
  <c r="B17" i="14"/>
  <c r="A24" i="14" l="1"/>
  <c r="A21" i="14"/>
  <c r="B20" i="14"/>
  <c r="B19" i="14"/>
  <c r="A23" i="14" l="1"/>
  <c r="A26" i="14"/>
  <c r="B22" i="14"/>
  <c r="B21" i="14"/>
  <c r="A28" i="14" l="1"/>
  <c r="A25" i="14"/>
  <c r="B23" i="14"/>
  <c r="B24" i="14"/>
  <c r="A27" i="14" l="1"/>
  <c r="A30" i="14"/>
  <c r="B26" i="14"/>
  <c r="B25" i="14"/>
  <c r="B27" i="14" l="1"/>
  <c r="B28" i="14"/>
  <c r="A32" i="14"/>
  <c r="A29" i="14"/>
  <c r="B29" i="14" l="1"/>
  <c r="B30" i="14"/>
  <c r="A31" i="14"/>
  <c r="A34" i="14"/>
  <c r="B31" i="14" l="1"/>
  <c r="B32" i="14"/>
  <c r="A36" i="14"/>
  <c r="A33" i="14"/>
  <c r="B34" i="14" l="1"/>
  <c r="B33" i="14"/>
  <c r="A35" i="14"/>
  <c r="A38" i="14"/>
  <c r="B35" i="14" l="1"/>
  <c r="B36" i="14"/>
  <c r="A40" i="14"/>
  <c r="A37" i="14"/>
  <c r="B38" i="14" l="1"/>
  <c r="B37" i="14"/>
  <c r="A39" i="14"/>
  <c r="A42" i="14"/>
  <c r="A44" i="14" l="1"/>
  <c r="A41" i="14"/>
  <c r="B40" i="14"/>
  <c r="B39" i="14"/>
  <c r="B41" i="14" l="1"/>
  <c r="B42" i="14"/>
  <c r="A43" i="14"/>
  <c r="A46" i="14"/>
  <c r="A45" i="14" l="1"/>
  <c r="A48" i="14"/>
  <c r="B44" i="14"/>
  <c r="B43" i="14"/>
  <c r="A50" i="14" l="1"/>
  <c r="A47" i="14"/>
  <c r="B46" i="14"/>
  <c r="B45" i="14"/>
  <c r="B47" i="14" l="1"/>
  <c r="B4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鎌船 明子</author>
  </authors>
  <commentList>
    <comment ref="C13" authorId="0" shapeId="0" xr:uid="{35A85C02-1051-4D97-9692-49AA84151E07}">
      <text>
        <r>
          <rPr>
            <sz val="10"/>
            <color indexed="81"/>
            <rFont val="Meiryo UI"/>
            <family val="3"/>
            <charset val="128"/>
          </rPr>
          <t>　採択後、確定時に募集要項の要件を再度ご確認いただき、
　来日要件を満たしていれば「✔」を選択してください。</t>
        </r>
      </text>
    </comment>
    <comment ref="C18" authorId="0" shapeId="0" xr:uid="{857625D0-D59B-44AC-BA62-50156CE9C926}">
      <text>
        <r>
          <rPr>
            <b/>
            <sz val="9"/>
            <color indexed="81"/>
            <rFont val="Meiryo UI"/>
            <family val="3"/>
            <charset val="128"/>
          </rPr>
          <t>フォントは中国語表記用の「SimSun」で設定していますが、漢字以外の文字を入力すると自動で「MSPゴシック」等に変換されてしまう場合があります。表記がおかしい場合はフォントを修正してください。</t>
        </r>
      </text>
    </comment>
    <comment ref="C49" authorId="0" shapeId="0" xr:uid="{F0DE65EC-9D1E-4452-B1AA-84155A8E2596}">
      <text>
        <r>
          <rPr>
            <b/>
            <sz val="9"/>
            <color indexed="81"/>
            <rFont val="Meiryo UI"/>
            <family val="3"/>
            <charset val="128"/>
          </rPr>
          <t>フォントは中国語表記用の「SimSun」で設定していますが、漢字以外の文字を入力すると自動で「MSPゴシック」等に変換されてしまう場合があります。表記がおかしい場合はフォントを修正してください。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<sst xmlns="http://schemas.openxmlformats.org/spreadsheetml/2006/main" count="1864" uniqueCount="634">
  <si>
    <t>基本情報</t>
    <rPh sb="0" eb="2">
      <t>キホン</t>
    </rPh>
    <rPh sb="2" eb="4">
      <t>ジョウホウ</t>
    </rPh>
    <phoneticPr fontId="11"/>
  </si>
  <si>
    <t>受付番号</t>
    <rPh sb="0" eb="2">
      <t>ウケツケ</t>
    </rPh>
    <rPh sb="2" eb="4">
      <t>バンゴウ</t>
    </rPh>
    <phoneticPr fontId="11"/>
  </si>
  <si>
    <t>所属</t>
    <rPh sb="0" eb="2">
      <t>ショゾク</t>
    </rPh>
    <phoneticPr fontId="11"/>
  </si>
  <si>
    <t>役職</t>
    <rPh sb="0" eb="2">
      <t>ヤクショク</t>
    </rPh>
    <phoneticPr fontId="11"/>
  </si>
  <si>
    <t>氏名</t>
    <rPh sb="0" eb="2">
      <t>シメイ</t>
    </rPh>
    <phoneticPr fontId="11"/>
  </si>
  <si>
    <t>郵便番号</t>
    <rPh sb="0" eb="2">
      <t>ユウビン</t>
    </rPh>
    <rPh sb="2" eb="4">
      <t>バンゴウ</t>
    </rPh>
    <phoneticPr fontId="11"/>
  </si>
  <si>
    <t>住所</t>
    <rPh sb="0" eb="2">
      <t>ジュウショ</t>
    </rPh>
    <phoneticPr fontId="11"/>
  </si>
  <si>
    <t>電話</t>
    <rPh sb="0" eb="2">
      <t>デンワ</t>
    </rPh>
    <phoneticPr fontId="11"/>
  </si>
  <si>
    <t>国名・地域名</t>
    <rPh sb="0" eb="1">
      <t>クニ</t>
    </rPh>
    <rPh sb="1" eb="2">
      <t>メイ</t>
    </rPh>
    <rPh sb="3" eb="6">
      <t>チイキメイ</t>
    </rPh>
    <phoneticPr fontId="11"/>
  </si>
  <si>
    <t>機関名</t>
    <rPh sb="0" eb="3">
      <t>キカンメイ</t>
    </rPh>
    <phoneticPr fontId="11"/>
  </si>
  <si>
    <t>日本語</t>
    <rPh sb="0" eb="3">
      <t>ニホンゴ</t>
    </rPh>
    <phoneticPr fontId="11"/>
  </si>
  <si>
    <t>英語</t>
    <rPh sb="0" eb="2">
      <t>エイゴ</t>
    </rPh>
    <phoneticPr fontId="11"/>
  </si>
  <si>
    <t>高校生</t>
    <rPh sb="0" eb="3">
      <t>コウコウセイ</t>
    </rPh>
    <phoneticPr fontId="11"/>
  </si>
  <si>
    <t>大学生</t>
    <rPh sb="0" eb="3">
      <t>ダイガクセイ</t>
    </rPh>
    <phoneticPr fontId="11"/>
  </si>
  <si>
    <t>大学院生</t>
    <rPh sb="0" eb="4">
      <t>ダイガクインセイ</t>
    </rPh>
    <phoneticPr fontId="11"/>
  </si>
  <si>
    <t>ポスドク</t>
    <phoneticPr fontId="11"/>
  </si>
  <si>
    <t>教員</t>
    <rPh sb="0" eb="2">
      <t>キョウイン</t>
    </rPh>
    <phoneticPr fontId="11"/>
  </si>
  <si>
    <t>研究者</t>
    <rPh sb="0" eb="3">
      <t>ケンキュウシャ</t>
    </rPh>
    <phoneticPr fontId="11"/>
  </si>
  <si>
    <t>その他</t>
    <rPh sb="2" eb="3">
      <t>タ</t>
    </rPh>
    <phoneticPr fontId="11"/>
  </si>
  <si>
    <t>合計</t>
    <rPh sb="0" eb="2">
      <t>ゴウケイ</t>
    </rPh>
    <phoneticPr fontId="11"/>
  </si>
  <si>
    <t>マレーシア</t>
  </si>
  <si>
    <t>ソロモン諸島</t>
  </si>
  <si>
    <t>トルクメニスタン</t>
  </si>
  <si>
    <t>※選択してください</t>
    <rPh sb="1" eb="3">
      <t>センタク</t>
    </rPh>
    <phoneticPr fontId="19"/>
  </si>
  <si>
    <t>３）招へい者</t>
    <rPh sb="2" eb="3">
      <t>ショウ</t>
    </rPh>
    <rPh sb="5" eb="6">
      <t>シャ</t>
    </rPh>
    <phoneticPr fontId="11"/>
  </si>
  <si>
    <t>宿泊先</t>
    <rPh sb="0" eb="2">
      <t>シュクハク</t>
    </rPh>
    <rPh sb="2" eb="3">
      <t>サキ</t>
    </rPh>
    <phoneticPr fontId="11"/>
  </si>
  <si>
    <t>種別</t>
    <rPh sb="0" eb="2">
      <t>シュベツ</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</si>
  <si>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</si>
  <si>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</si>
  <si>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</si>
  <si>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</si>
  <si>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t>国際航空券費</t>
    <phoneticPr fontId="11"/>
  </si>
  <si>
    <t>国外滞在費（宿泊費・食費）</t>
    <phoneticPr fontId="11"/>
  </si>
  <si>
    <t>査証手数料</t>
    <phoneticPr fontId="11"/>
  </si>
  <si>
    <t>人</t>
    <rPh sb="0" eb="1">
      <t>ヒト</t>
    </rPh>
    <phoneticPr fontId="11"/>
  </si>
  <si>
    <t>人×泊</t>
    <rPh sb="0" eb="1">
      <t>ヒト</t>
    </rPh>
    <rPh sb="2" eb="3">
      <t>ハク</t>
    </rPh>
    <phoneticPr fontId="11"/>
  </si>
  <si>
    <t>JST支援金</t>
    <rPh sb="3" eb="6">
      <t>シエンキン</t>
    </rPh>
    <phoneticPr fontId="11"/>
  </si>
  <si>
    <t>分担金</t>
    <rPh sb="0" eb="3">
      <t>ブンタンキン</t>
    </rPh>
    <phoneticPr fontId="11"/>
  </si>
  <si>
    <t>直接経費</t>
    <rPh sb="0" eb="2">
      <t>チョクセツ</t>
    </rPh>
    <rPh sb="2" eb="4">
      <t>ケイヒ</t>
    </rPh>
    <phoneticPr fontId="11"/>
  </si>
  <si>
    <t>渡航費合計</t>
    <rPh sb="0" eb="3">
      <t>トコウヒ</t>
    </rPh>
    <rPh sb="3" eb="5">
      <t>ゴウケイ</t>
    </rPh>
    <phoneticPr fontId="11"/>
  </si>
  <si>
    <t>国内旅費</t>
    <rPh sb="0" eb="2">
      <t>コクナイ</t>
    </rPh>
    <rPh sb="2" eb="4">
      <t>リョヒ</t>
    </rPh>
    <phoneticPr fontId="11"/>
  </si>
  <si>
    <t>謝金</t>
    <rPh sb="0" eb="2">
      <t>シャキン</t>
    </rPh>
    <phoneticPr fontId="11"/>
  </si>
  <si>
    <t>通訳者</t>
    <rPh sb="0" eb="3">
      <t>ツウヤクシャ</t>
    </rPh>
    <phoneticPr fontId="11"/>
  </si>
  <si>
    <t>講師・講演者</t>
    <rPh sb="0" eb="2">
      <t>コウシ</t>
    </rPh>
    <rPh sb="3" eb="6">
      <t>コウエンシャ</t>
    </rPh>
    <phoneticPr fontId="11"/>
  </si>
  <si>
    <t>ホームステイ謝金</t>
    <rPh sb="6" eb="8">
      <t>シャキン</t>
    </rPh>
    <phoneticPr fontId="11"/>
  </si>
  <si>
    <t>JST支援金（直接経費）計</t>
    <rPh sb="3" eb="6">
      <t>シエンキン</t>
    </rPh>
    <rPh sb="7" eb="9">
      <t>チョクセツ</t>
    </rPh>
    <rPh sb="9" eb="11">
      <t>ケイヒ</t>
    </rPh>
    <rPh sb="12" eb="13">
      <t>ケイ</t>
    </rPh>
    <phoneticPr fontId="11"/>
  </si>
  <si>
    <t>総計</t>
    <rPh sb="0" eb="2">
      <t>ソウケイ</t>
    </rPh>
    <phoneticPr fontId="11"/>
  </si>
  <si>
    <t>人×日</t>
    <rPh sb="0" eb="1">
      <t>ニン</t>
    </rPh>
    <rPh sb="2" eb="3">
      <t>ニチ</t>
    </rPh>
    <phoneticPr fontId="27"/>
  </si>
  <si>
    <t>人</t>
    <rPh sb="0" eb="1">
      <t>ニン</t>
    </rPh>
    <phoneticPr fontId="27"/>
  </si>
  <si>
    <t>人×時間</t>
    <rPh sb="0" eb="1">
      <t>ニン</t>
    </rPh>
    <rPh sb="2" eb="4">
      <t>ジカン</t>
    </rPh>
    <phoneticPr fontId="27"/>
  </si>
  <si>
    <t>人</t>
    <rPh sb="0" eb="1">
      <t>ニン</t>
    </rPh>
    <phoneticPr fontId="11"/>
  </si>
  <si>
    <t>見学料</t>
    <rPh sb="0" eb="3">
      <t>ケンガクリョウ</t>
    </rPh>
    <phoneticPr fontId="11"/>
  </si>
  <si>
    <t>枝番</t>
    <rPh sb="0" eb="2">
      <t>エダバン</t>
    </rPh>
    <phoneticPr fontId="11"/>
  </si>
  <si>
    <t>漢字</t>
    <rPh sb="0" eb="2">
      <t>カンジ</t>
    </rPh>
    <phoneticPr fontId="11"/>
  </si>
  <si>
    <t>性別</t>
    <rPh sb="0" eb="2">
      <t>セイベツ</t>
    </rPh>
    <phoneticPr fontId="11"/>
  </si>
  <si>
    <t>国籍</t>
    <rPh sb="0" eb="2">
      <t>コクセキ</t>
    </rPh>
    <phoneticPr fontId="11"/>
  </si>
  <si>
    <t>属性</t>
    <rPh sb="0" eb="2">
      <t>ゾクセイ</t>
    </rPh>
    <phoneticPr fontId="11"/>
  </si>
  <si>
    <t>氏　名</t>
    <rPh sb="0" eb="1">
      <t>シ</t>
    </rPh>
    <rPh sb="2" eb="3">
      <t>ナ</t>
    </rPh>
    <phoneticPr fontId="11"/>
  </si>
  <si>
    <t>TA・学生アルバイト</t>
    <rPh sb="3" eb="5">
      <t>ガクセイ</t>
    </rPh>
    <phoneticPr fontId="11"/>
  </si>
  <si>
    <t>費目</t>
    <rPh sb="0" eb="2">
      <t>ヒモク</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</si>
  <si>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</si>
  <si>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</si>
  <si>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</si>
  <si>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</si>
  <si>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r>
      <t>人×</t>
    </r>
    <r>
      <rPr>
        <sz val="8"/>
        <rFont val="Meiryo UI"/>
        <family val="3"/>
        <charset val="128"/>
      </rPr>
      <t>泊</t>
    </r>
    <rPh sb="0" eb="1">
      <t>ニン</t>
    </rPh>
    <rPh sb="2" eb="3">
      <t>ハク</t>
    </rPh>
    <phoneticPr fontId="27"/>
  </si>
  <si>
    <t>JST支援金
各費目合計</t>
    <rPh sb="3" eb="6">
      <t>シエンキン</t>
    </rPh>
    <rPh sb="7" eb="8">
      <t>カク</t>
    </rPh>
    <rPh sb="8" eb="10">
      <t>ヒモク</t>
    </rPh>
    <rPh sb="10" eb="12">
      <t>ゴウケイ</t>
    </rPh>
    <phoneticPr fontId="11"/>
  </si>
  <si>
    <t>(日本語)</t>
    <rPh sb="1" eb="4">
      <t>ニホンゴ</t>
    </rPh>
    <phoneticPr fontId="11"/>
  </si>
  <si>
    <t>日本出国日</t>
    <rPh sb="0" eb="2">
      <t>ニホン</t>
    </rPh>
    <rPh sb="2" eb="4">
      <t>シュッコク</t>
    </rPh>
    <rPh sb="4" eb="5">
      <t>ビ</t>
    </rPh>
    <phoneticPr fontId="11"/>
  </si>
  <si>
    <t>※注意事項</t>
    <rPh sb="1" eb="3">
      <t>チュウイ</t>
    </rPh>
    <rPh sb="3" eb="5">
      <t>ジコウ</t>
    </rPh>
    <phoneticPr fontId="11"/>
  </si>
  <si>
    <t>（国別渡航費内訳）</t>
    <rPh sb="1" eb="3">
      <t>クニベツ</t>
    </rPh>
    <rPh sb="3" eb="6">
      <t>トコウヒ</t>
    </rPh>
    <rPh sb="6" eb="8">
      <t>ウチワケ</t>
    </rPh>
    <phoneticPr fontId="11"/>
  </si>
  <si>
    <t>国別渡航費</t>
    <rPh sb="0" eb="2">
      <t>クニベツ</t>
    </rPh>
    <rPh sb="2" eb="5">
      <t>トコウヒ</t>
    </rPh>
    <phoneticPr fontId="11"/>
  </si>
  <si>
    <t>国外滞在費（宿泊費・食費）：</t>
    <phoneticPr fontId="11"/>
  </si>
  <si>
    <t>査証手数料：</t>
    <phoneticPr fontId="11"/>
  </si>
  <si>
    <r>
      <t>送出し機関名</t>
    </r>
    <r>
      <rPr>
        <sz val="7.5"/>
        <color theme="1"/>
        <rFont val="Meiryo UI"/>
        <family val="3"/>
        <charset val="128"/>
      </rPr>
      <t xml:space="preserve">
（日本語）</t>
    </r>
    <rPh sb="0" eb="1">
      <t>オク</t>
    </rPh>
    <rPh sb="1" eb="2">
      <t>ダ</t>
    </rPh>
    <rPh sb="3" eb="6">
      <t>キカンメイ</t>
    </rPh>
    <rPh sb="8" eb="11">
      <t>ニホンゴ</t>
    </rPh>
    <phoneticPr fontId="11"/>
  </si>
  <si>
    <t>変更理由</t>
    <rPh sb="0" eb="2">
      <t>ヘンコウ</t>
    </rPh>
    <rPh sb="2" eb="4">
      <t>リユウ</t>
    </rPh>
    <phoneticPr fontId="11"/>
  </si>
  <si>
    <t>受入れ機関名（日本語）</t>
    <rPh sb="0" eb="2">
      <t>ウケイレ</t>
    </rPh>
    <rPh sb="3" eb="5">
      <t>キカン</t>
    </rPh>
    <rPh sb="5" eb="6">
      <t>メイ</t>
    </rPh>
    <rPh sb="7" eb="10">
      <t>ニホンゴ</t>
    </rPh>
    <phoneticPr fontId="11"/>
  </si>
  <si>
    <t>宿泊費</t>
    <phoneticPr fontId="11"/>
  </si>
  <si>
    <t>国内日当(食費)</t>
    <phoneticPr fontId="11"/>
  </si>
  <si>
    <t>受入れ機関の変更【※】</t>
    <phoneticPr fontId="11"/>
  </si>
  <si>
    <t>実施主担当者の変更【※】</t>
    <phoneticPr fontId="11"/>
  </si>
  <si>
    <t>交流のテーマ、目的・趣旨の変更【※】</t>
    <phoneticPr fontId="11"/>
  </si>
  <si>
    <t>送出し機関の追加【※】</t>
    <phoneticPr fontId="11"/>
  </si>
  <si>
    <t>送出し機関の変更・削除</t>
    <rPh sb="6" eb="8">
      <t>ヘンコウ</t>
    </rPh>
    <rPh sb="9" eb="11">
      <t>サクジョ</t>
    </rPh>
    <phoneticPr fontId="11"/>
  </si>
  <si>
    <t>プログラム内容の変更（追加・削除）</t>
    <rPh sb="5" eb="7">
      <t>ナイヨウ</t>
    </rPh>
    <rPh sb="8" eb="10">
      <t>ヘンコウ</t>
    </rPh>
    <rPh sb="11" eb="13">
      <t>ツイカ</t>
    </rPh>
    <rPh sb="14" eb="16">
      <t>サクジョ</t>
    </rPh>
    <phoneticPr fontId="11"/>
  </si>
  <si>
    <t>実施責任者（契約者）の変更</t>
    <rPh sb="0" eb="2">
      <t>ジッシ</t>
    </rPh>
    <rPh sb="2" eb="5">
      <t>セキニンシャ</t>
    </rPh>
    <rPh sb="6" eb="8">
      <t>ケイヤク</t>
    </rPh>
    <rPh sb="8" eb="9">
      <t>シャ</t>
    </rPh>
    <rPh sb="11" eb="13">
      <t>ヘンコウ</t>
    </rPh>
    <phoneticPr fontId="11"/>
  </si>
  <si>
    <t>変更内容</t>
    <rPh sb="0" eb="2">
      <t>ヘンコウ</t>
    </rPh>
    <rPh sb="2" eb="4">
      <t>ナイヨウ</t>
    </rPh>
    <phoneticPr fontId="11"/>
  </si>
  <si>
    <t>申請年月日</t>
    <rPh sb="0" eb="2">
      <t>シンセイ</t>
    </rPh>
    <rPh sb="2" eb="5">
      <t>ネンガッピ</t>
    </rPh>
    <phoneticPr fontId="11"/>
  </si>
  <si>
    <t>変更が業務計画に及ぼす
影響および効果</t>
    <rPh sb="0" eb="2">
      <t>ヘンコウ</t>
    </rPh>
    <rPh sb="3" eb="5">
      <t>ギョウム</t>
    </rPh>
    <rPh sb="5" eb="7">
      <t>ケイカク</t>
    </rPh>
    <rPh sb="8" eb="9">
      <t>オヨ</t>
    </rPh>
    <rPh sb="12" eb="14">
      <t>エイキョウ</t>
    </rPh>
    <rPh sb="17" eb="19">
      <t>コウカ</t>
    </rPh>
    <phoneticPr fontId="11"/>
  </si>
  <si>
    <t>実施場所</t>
    <rPh sb="0" eb="2">
      <t>ジッシ</t>
    </rPh>
    <rPh sb="2" eb="4">
      <t>バショ</t>
    </rPh>
    <phoneticPr fontId="11"/>
  </si>
  <si>
    <t>受入れの準備状況、体制</t>
    <phoneticPr fontId="11"/>
  </si>
  <si>
    <t>送出し機関名</t>
    <rPh sb="0" eb="2">
      <t>オクリダ</t>
    </rPh>
    <rPh sb="3" eb="5">
      <t>キカン</t>
    </rPh>
    <rPh sb="5" eb="6">
      <t>メイ</t>
    </rPh>
    <phoneticPr fontId="11"/>
  </si>
  <si>
    <t>流用制限を超える負担対象費用の変更【※】</t>
    <rPh sb="0" eb="2">
      <t>リュウヨウ</t>
    </rPh>
    <rPh sb="2" eb="4">
      <t>セイゲン</t>
    </rPh>
    <rPh sb="5" eb="6">
      <t>コ</t>
    </rPh>
    <rPh sb="8" eb="10">
      <t>フタン</t>
    </rPh>
    <rPh sb="10" eb="12">
      <t>タイショウ</t>
    </rPh>
    <rPh sb="12" eb="14">
      <t>ヒヨウ</t>
    </rPh>
    <rPh sb="15" eb="17">
      <t>ヘンコウ</t>
    </rPh>
    <phoneticPr fontId="11"/>
  </si>
  <si>
    <t>＜変更内容種別一覧＞</t>
    <rPh sb="1" eb="3">
      <t>ヘンコウ</t>
    </rPh>
    <rPh sb="3" eb="5">
      <t>ナイヨウ</t>
    </rPh>
    <rPh sb="5" eb="7">
      <t>シュベツ</t>
    </rPh>
    <rPh sb="7" eb="9">
      <t>イチラン</t>
    </rPh>
    <phoneticPr fontId="11"/>
  </si>
  <si>
    <t>＜国名＞</t>
    <rPh sb="1" eb="2">
      <t>クニ</t>
    </rPh>
    <rPh sb="2" eb="3">
      <t>メイ</t>
    </rPh>
    <phoneticPr fontId="11"/>
  </si>
  <si>
    <t xml:space="preserve">
</t>
    <phoneticPr fontId="11"/>
  </si>
  <si>
    <r>
      <t xml:space="preserve">使途など
</t>
    </r>
    <r>
      <rPr>
        <sz val="7.5"/>
        <color theme="1"/>
        <rFont val="Meiryo UI"/>
        <family val="3"/>
        <charset val="128"/>
      </rPr>
      <t>＊金額内訳は本欄には記入しない</t>
    </r>
    <phoneticPr fontId="11"/>
  </si>
  <si>
    <r>
      <t xml:space="preserve">使途など
</t>
    </r>
    <r>
      <rPr>
        <sz val="8"/>
        <color theme="1"/>
        <rFont val="Meiryo UI"/>
        <family val="3"/>
        <charset val="128"/>
      </rPr>
      <t>＊金額内訳は本欄には記入しない</t>
    </r>
    <rPh sb="0" eb="2">
      <t>シト</t>
    </rPh>
    <phoneticPr fontId="11"/>
  </si>
  <si>
    <t xml:space="preserve">
</t>
    <phoneticPr fontId="11"/>
  </si>
  <si>
    <t xml:space="preserve">渡航費を除く直接経費: </t>
    <rPh sb="9" eb="10">
      <t>ヒ</t>
    </rPh>
    <phoneticPr fontId="11"/>
  </si>
  <si>
    <t>備考</t>
    <rPh sb="0" eb="2">
      <t>ビコウ</t>
    </rPh>
    <phoneticPr fontId="11"/>
  </si>
  <si>
    <t>引率者</t>
    <phoneticPr fontId="11"/>
  </si>
  <si>
    <t>来日時
の年齢</t>
    <phoneticPr fontId="11"/>
  </si>
  <si>
    <t>送出し国</t>
    <rPh sb="0" eb="2">
      <t>オクリダ</t>
    </rPh>
    <rPh sb="3" eb="4">
      <t>コク</t>
    </rPh>
    <phoneticPr fontId="11"/>
  </si>
  <si>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11"/>
  </si>
  <si>
    <t>人数</t>
    <rPh sb="0" eb="2">
      <t>ニンズウ</t>
    </rPh>
    <phoneticPr fontId="11"/>
  </si>
  <si>
    <t>表示</t>
    <rPh sb="0" eb="2">
      <t>ヒョウジ</t>
    </rPh>
    <phoneticPr fontId="11"/>
  </si>
  <si>
    <t>受付番号・コース名</t>
    <rPh sb="0" eb="2">
      <t>ウケツケ</t>
    </rPh>
    <rPh sb="2" eb="4">
      <t>バンゴウ</t>
    </rPh>
    <rPh sb="8" eb="9">
      <t>メイ</t>
    </rPh>
    <phoneticPr fontId="11"/>
  </si>
  <si>
    <t>４）受入れ体制</t>
    <rPh sb="2" eb="4">
      <t>ウケイレ</t>
    </rPh>
    <rPh sb="5" eb="7">
      <t>タイセイ</t>
    </rPh>
    <phoneticPr fontId="11"/>
  </si>
  <si>
    <t>受入れ総人数:</t>
    <rPh sb="0" eb="2">
      <t>ウケイレ</t>
    </rPh>
    <rPh sb="3" eb="6">
      <t>ソウニンズウ</t>
    </rPh>
    <phoneticPr fontId="11"/>
  </si>
  <si>
    <t>受入れ総日数:</t>
    <phoneticPr fontId="11"/>
  </si>
  <si>
    <t>E-mail</t>
    <phoneticPr fontId="11"/>
  </si>
  <si>
    <t>※選択してください</t>
    <phoneticPr fontId="11"/>
  </si>
  <si>
    <t>科学技術全般</t>
    <phoneticPr fontId="11"/>
  </si>
  <si>
    <t>交流計画のテーマ</t>
    <phoneticPr fontId="11"/>
  </si>
  <si>
    <r>
      <t>＊</t>
    </r>
    <r>
      <rPr>
        <sz val="9"/>
        <color rgb="FFFF0000"/>
        <rFont val="Meiryo UI"/>
        <family val="3"/>
        <charset val="128"/>
      </rPr>
      <t>エコノミークラス</t>
    </r>
    <r>
      <rPr>
        <sz val="9"/>
        <rFont val="Meiryo UI"/>
        <family val="3"/>
        <charset val="128"/>
      </rPr>
      <t>に限る</t>
    </r>
    <phoneticPr fontId="11"/>
  </si>
  <si>
    <t>一式</t>
    <rPh sb="1" eb="2">
      <t>シキ</t>
    </rPh>
    <phoneticPr fontId="27"/>
  </si>
  <si>
    <t>-</t>
    <phoneticPr fontId="11"/>
  </si>
  <si>
    <t>(連絡担当者　役職名)</t>
    <rPh sb="1" eb="3">
      <t>レンラク</t>
    </rPh>
    <rPh sb="3" eb="6">
      <t>タントウシャ</t>
    </rPh>
    <rPh sb="7" eb="9">
      <t>ヤクショク</t>
    </rPh>
    <rPh sb="9" eb="10">
      <t>メイ</t>
    </rPh>
    <phoneticPr fontId="11"/>
  </si>
  <si>
    <t>(連絡担当者　氏名)</t>
    <rPh sb="1" eb="3">
      <t>レンラク</t>
    </rPh>
    <rPh sb="3" eb="6">
      <t>タントウシャ</t>
    </rPh>
    <rPh sb="7" eb="9">
      <t>シメイ</t>
    </rPh>
    <phoneticPr fontId="11"/>
  </si>
  <si>
    <t>(事務担当者　役職名)</t>
    <rPh sb="1" eb="3">
      <t>ジム</t>
    </rPh>
    <rPh sb="3" eb="6">
      <t>タントウシャ</t>
    </rPh>
    <rPh sb="7" eb="9">
      <t>ヤクショク</t>
    </rPh>
    <rPh sb="9" eb="10">
      <t>メイ</t>
    </rPh>
    <phoneticPr fontId="11"/>
  </si>
  <si>
    <t>(事務担当者　氏名)</t>
    <rPh sb="1" eb="3">
      <t>ジム</t>
    </rPh>
    <rPh sb="3" eb="6">
      <t>タントウシャ</t>
    </rPh>
    <rPh sb="7" eb="9">
      <t>シメイ</t>
    </rPh>
    <phoneticPr fontId="11"/>
  </si>
  <si>
    <t>(実施責任者　氏名)</t>
    <rPh sb="1" eb="3">
      <t>ジッシ</t>
    </rPh>
    <rPh sb="3" eb="6">
      <t>セキニンシャ</t>
    </rPh>
    <rPh sb="7" eb="9">
      <t>シメイ</t>
    </rPh>
    <phoneticPr fontId="11"/>
  </si>
  <si>
    <t>送出し国/地域・人数</t>
    <phoneticPr fontId="11"/>
  </si>
  <si>
    <t>(半角数字)</t>
    <rPh sb="1" eb="3">
      <t>ハンカク</t>
    </rPh>
    <rPh sb="3" eb="5">
      <t>スウジ</t>
    </rPh>
    <phoneticPr fontId="11"/>
  </si>
  <si>
    <t>(半角英数字)</t>
    <rPh sb="1" eb="3">
      <t>ハンカク</t>
    </rPh>
    <rPh sb="3" eb="6">
      <t>エイスウジ</t>
    </rPh>
    <phoneticPr fontId="11"/>
  </si>
  <si>
    <t>(市区町村以下)</t>
    <phoneticPr fontId="11"/>
  </si>
  <si>
    <t>(契約する法人格を有する機関名)</t>
    <phoneticPr fontId="11"/>
  </si>
  <si>
    <t>内訳</t>
    <rPh sb="0" eb="2">
      <t>ウチワケ</t>
    </rPh>
    <phoneticPr fontId="11"/>
  </si>
  <si>
    <t>合計</t>
    <rPh sb="0" eb="2">
      <t>ゴウケイ</t>
    </rPh>
    <phoneticPr fontId="11"/>
  </si>
  <si>
    <r>
      <rPr>
        <sz val="10"/>
        <color rgb="FFFF0000"/>
        <rFont val="Meiryo UI"/>
        <family val="3"/>
        <charset val="128"/>
      </rPr>
      <t>【必須】</t>
    </r>
    <r>
      <rPr>
        <sz val="10"/>
        <rFont val="Meiryo UI"/>
        <family val="3"/>
        <charset val="128"/>
      </rPr>
      <t>コース名</t>
    </r>
    <rPh sb="1" eb="3">
      <t>ヒッス</t>
    </rPh>
    <phoneticPr fontId="11"/>
  </si>
  <si>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11"/>
  </si>
  <si>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11"/>
  </si>
  <si>
    <t>(半角英数字：HPなどで公表している正式な表記)</t>
    <rPh sb="1" eb="3">
      <t>ハンカク</t>
    </rPh>
    <rPh sb="3" eb="6">
      <t>エイスウジ</t>
    </rPh>
    <phoneticPr fontId="11"/>
  </si>
  <si>
    <t>法人番号</t>
    <rPh sb="0" eb="2">
      <t>ホウジン</t>
    </rPh>
    <rPh sb="2" eb="4">
      <t>バンゴウ</t>
    </rPh>
    <phoneticPr fontId="11"/>
  </si>
  <si>
    <t>奇数桁</t>
    <rPh sb="0" eb="2">
      <t>キスウ</t>
    </rPh>
    <rPh sb="2" eb="3">
      <t>ケタ</t>
    </rPh>
    <phoneticPr fontId="11"/>
  </si>
  <si>
    <t>偶数桁</t>
    <rPh sb="0" eb="2">
      <t>グウスウ</t>
    </rPh>
    <rPh sb="2" eb="3">
      <t>ケタ</t>
    </rPh>
    <phoneticPr fontId="11"/>
  </si>
  <si>
    <t>余り</t>
    <rPh sb="0" eb="1">
      <t>アマ</t>
    </rPh>
    <phoneticPr fontId="11"/>
  </si>
  <si>
    <t>チェックデジット</t>
    <phoneticPr fontId="11"/>
  </si>
  <si>
    <t>※選択してください</t>
  </si>
  <si>
    <t>(実施主担当者　役職名)</t>
    <rPh sb="1" eb="3">
      <t>ジッシ</t>
    </rPh>
    <rPh sb="3" eb="4">
      <t>シュ</t>
    </rPh>
    <rPh sb="4" eb="7">
      <t>タントウシャ</t>
    </rPh>
    <rPh sb="8" eb="10">
      <t>ヤクショク</t>
    </rPh>
    <rPh sb="10" eb="11">
      <t>メイ</t>
    </rPh>
    <phoneticPr fontId="11"/>
  </si>
  <si>
    <t>(実施主担当者　氏名)</t>
    <rPh sb="1" eb="3">
      <t>ジッシ</t>
    </rPh>
    <rPh sb="3" eb="4">
      <t>シュ</t>
    </rPh>
    <rPh sb="4" eb="7">
      <t>タントウシャ</t>
    </rPh>
    <rPh sb="8" eb="10">
      <t>シメイ</t>
    </rPh>
    <phoneticPr fontId="11"/>
  </si>
  <si>
    <t>～</t>
  </si>
  <si>
    <t>法人番号</t>
    <rPh sb="0" eb="2">
      <t>ホウジン</t>
    </rPh>
    <rPh sb="2" eb="4">
      <t>バンゴウ</t>
    </rPh>
    <phoneticPr fontId="11"/>
  </si>
  <si>
    <t>契約法人名</t>
    <rPh sb="0" eb="2">
      <t>ケイヤク</t>
    </rPh>
    <rPh sb="2" eb="4">
      <t>ホウジン</t>
    </rPh>
    <rPh sb="4" eb="5">
      <t>メイ</t>
    </rPh>
    <phoneticPr fontId="11"/>
  </si>
  <si>
    <t>１）受入れ機関概要</t>
    <rPh sb="2" eb="4">
      <t>ウケイレ</t>
    </rPh>
    <rPh sb="5" eb="7">
      <t>キカン</t>
    </rPh>
    <rPh sb="7" eb="9">
      <t>ガイヨウ</t>
    </rPh>
    <phoneticPr fontId="11"/>
  </si>
  <si>
    <t>２）送出し機関概要　</t>
    <rPh sb="2" eb="3">
      <t>オク</t>
    </rPh>
    <rPh sb="3" eb="4">
      <t>ダ</t>
    </rPh>
    <rPh sb="5" eb="7">
      <t>キカン</t>
    </rPh>
    <rPh sb="7" eb="9">
      <t>ガイヨウ</t>
    </rPh>
    <phoneticPr fontId="11"/>
  </si>
  <si>
    <r>
      <rPr>
        <sz val="10"/>
        <color rgb="FFFF0000"/>
        <rFont val="Meiryo UI"/>
        <family val="3"/>
        <charset val="128"/>
      </rPr>
      <t>【必須】</t>
    </r>
    <r>
      <rPr>
        <sz val="10"/>
        <color theme="1"/>
        <rFont val="Meiryo UI"/>
        <family val="3"/>
        <charset val="128"/>
      </rPr>
      <t>分野</t>
    </r>
    <rPh sb="1" eb="3">
      <t>ヒッス</t>
    </rPh>
    <rPh sb="4" eb="6">
      <t>ブンヤ</t>
    </rPh>
    <phoneticPr fontId="11"/>
  </si>
  <si>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11"/>
  </si>
  <si>
    <t>（未確定）</t>
  </si>
  <si>
    <r>
      <t>アルファベット</t>
    </r>
    <r>
      <rPr>
        <sz val="7.5"/>
        <color theme="1"/>
        <rFont val="Meiryo UI"/>
        <family val="3"/>
        <charset val="128"/>
      </rPr>
      <t xml:space="preserve">
（パスポート記載氏名）</t>
    </r>
    <rPh sb="14" eb="16">
      <t>キサイ</t>
    </rPh>
    <rPh sb="16" eb="18">
      <t>シメイ</t>
    </rPh>
    <phoneticPr fontId="11"/>
  </si>
  <si>
    <t>５）実施内容・日程：分野</t>
    <phoneticPr fontId="11"/>
  </si>
  <si>
    <t>１）受入れ機関概要：送出し国/地域・人数
３）招へい者：支援金による招へい者の送出し機関・属性別人数</t>
    <phoneticPr fontId="11"/>
  </si>
  <si>
    <t>８）改訂履歴：変更内容種別</t>
    <phoneticPr fontId="11"/>
  </si>
  <si>
    <t>１）受入れ機関概要：法人番号チェック</t>
    <rPh sb="10" eb="14">
      <t>ホウジンバンゴウ</t>
    </rPh>
    <phoneticPr fontId="11"/>
  </si>
  <si>
    <t>合計</t>
    <rPh sb="0" eb="2">
      <t>ゴウケイ</t>
    </rPh>
    <phoneticPr fontId="11"/>
  </si>
  <si>
    <t>環境系</t>
    <phoneticPr fontId="11"/>
  </si>
  <si>
    <t>理工系</t>
    <phoneticPr fontId="11"/>
  </si>
  <si>
    <t>(日本語)</t>
    <rPh sb="1" eb="4">
      <t>ニホンゴ</t>
    </rPh>
    <phoneticPr fontId="11"/>
  </si>
  <si>
    <t>コース名</t>
    <phoneticPr fontId="11"/>
  </si>
  <si>
    <t>(半角数字 13桁)</t>
    <phoneticPr fontId="11"/>
  </si>
  <si>
    <t>部署</t>
    <rPh sb="0" eb="2">
      <t>ブショ</t>
    </rPh>
    <phoneticPr fontId="11"/>
  </si>
  <si>
    <t>医歯薬系（福祉系含む）</t>
    <rPh sb="5" eb="8">
      <t>フクシケイ</t>
    </rPh>
    <rPh sb="8" eb="9">
      <t>フク</t>
    </rPh>
    <phoneticPr fontId="11"/>
  </si>
  <si>
    <t>安全・防災系</t>
    <phoneticPr fontId="11"/>
  </si>
  <si>
    <t>農学系</t>
    <rPh sb="0" eb="3">
      <t>ノウガクケイ</t>
    </rPh>
    <phoneticPr fontId="11"/>
  </si>
  <si>
    <t>(JST使用欄：修了証作成用）</t>
    <rPh sb="4" eb="6">
      <t>シヨウ</t>
    </rPh>
    <rPh sb="6" eb="7">
      <t>ラン</t>
    </rPh>
    <rPh sb="8" eb="11">
      <t>シュウリョウショウ</t>
    </rPh>
    <rPh sb="11" eb="14">
      <t>サクセイヨウ</t>
    </rPh>
    <phoneticPr fontId="11"/>
  </si>
  <si>
    <t>受付番号</t>
    <phoneticPr fontId="19"/>
  </si>
  <si>
    <t>コース</t>
    <phoneticPr fontId="19"/>
  </si>
  <si>
    <t>枝番</t>
    <phoneticPr fontId="19"/>
  </si>
  <si>
    <t>氏名
(漢字)</t>
    <rPh sb="0" eb="2">
      <t>シメイ</t>
    </rPh>
    <phoneticPr fontId="47"/>
  </si>
  <si>
    <t>性別</t>
    <phoneticPr fontId="19"/>
  </si>
  <si>
    <t>生年月日</t>
    <phoneticPr fontId="47"/>
  </si>
  <si>
    <t xml:space="preserve">送出し機関名
(日本語) </t>
    <phoneticPr fontId="19"/>
  </si>
  <si>
    <t>日本入国日</t>
    <rPh sb="0" eb="2">
      <t>ニホン</t>
    </rPh>
    <rPh sb="2" eb="4">
      <t>ニュウコク</t>
    </rPh>
    <rPh sb="4" eb="5">
      <t>ビ</t>
    </rPh>
    <phoneticPr fontId="47"/>
  </si>
  <si>
    <t>日数</t>
    <rPh sb="0" eb="2">
      <t>ニッスウ</t>
    </rPh>
    <phoneticPr fontId="47"/>
  </si>
  <si>
    <t>国籍</t>
    <phoneticPr fontId="19"/>
  </si>
  <si>
    <t>属性</t>
    <phoneticPr fontId="19"/>
  </si>
  <si>
    <t>引率者</t>
    <phoneticPr fontId="19"/>
  </si>
  <si>
    <t>備考</t>
    <phoneticPr fontId="19"/>
  </si>
  <si>
    <r>
      <t>氏名</t>
    </r>
    <r>
      <rPr>
        <b/>
        <sz val="7"/>
        <rFont val="Meiryo UI"/>
        <family val="3"/>
        <charset val="128"/>
      </rPr>
      <t xml:space="preserve">
(アルファベット)</t>
    </r>
    <rPh sb="0" eb="2">
      <t>シメイ</t>
    </rPh>
    <phoneticPr fontId="19"/>
  </si>
  <si>
    <t>※選択</t>
  </si>
  <si>
    <t>５）実施内容</t>
    <rPh sb="2" eb="4">
      <t>ジッシ</t>
    </rPh>
    <rPh sb="4" eb="6">
      <t>ナイヨウ</t>
    </rPh>
    <phoneticPr fontId="11"/>
  </si>
  <si>
    <t>６）日程</t>
    <rPh sb="2" eb="4">
      <t>ニッテイ</t>
    </rPh>
    <phoneticPr fontId="11"/>
  </si>
  <si>
    <t>７）経費概算見積書</t>
    <rPh sb="2" eb="4">
      <t>ケイヒ</t>
    </rPh>
    <rPh sb="4" eb="6">
      <t>ガイサン</t>
    </rPh>
    <rPh sb="6" eb="9">
      <t>ミツモリショ</t>
    </rPh>
    <phoneticPr fontId="11"/>
  </si>
  <si>
    <t>８）招へい者リスト</t>
    <rPh sb="2" eb="3">
      <t>ショウ</t>
    </rPh>
    <rPh sb="5" eb="6">
      <t>シャ</t>
    </rPh>
    <phoneticPr fontId="11"/>
  </si>
  <si>
    <t>９）改訂履歴</t>
    <rPh sb="2" eb="4">
      <t>カイテイ</t>
    </rPh>
    <rPh sb="4" eb="6">
      <t>リレキ</t>
    </rPh>
    <phoneticPr fontId="11"/>
  </si>
  <si>
    <t>部署・役職</t>
    <rPh sb="0" eb="2">
      <t>ブショ</t>
    </rPh>
    <rPh sb="3" eb="5">
      <t>ヤクショク</t>
    </rPh>
    <phoneticPr fontId="11"/>
  </si>
  <si>
    <t>送出し機関</t>
    <rPh sb="0" eb="1">
      <t>オク</t>
    </rPh>
    <rPh sb="1" eb="2">
      <t>ダ</t>
    </rPh>
    <rPh sb="3" eb="5">
      <t>キカン</t>
    </rPh>
    <phoneticPr fontId="11"/>
  </si>
  <si>
    <t>（例：〇〇大学/中国）</t>
    <rPh sb="1" eb="2">
      <t>レイ</t>
    </rPh>
    <rPh sb="5" eb="7">
      <t>ダイガク</t>
    </rPh>
    <rPh sb="8" eb="10">
      <t>チュウゴク</t>
    </rPh>
    <phoneticPr fontId="11"/>
  </si>
  <si>
    <r>
      <t xml:space="preserve">生年月日
</t>
    </r>
    <r>
      <rPr>
        <sz val="8"/>
        <color theme="1"/>
        <rFont val="Meiryo UI"/>
        <family val="3"/>
        <charset val="128"/>
      </rPr>
      <t>(yyyy/m/d)</t>
    </r>
    <rPh sb="0" eb="2">
      <t>セイネン</t>
    </rPh>
    <rPh sb="2" eb="4">
      <t>ガッピ</t>
    </rPh>
    <phoneticPr fontId="11"/>
  </si>
  <si>
    <r>
      <t xml:space="preserve">日本出国日
</t>
    </r>
    <r>
      <rPr>
        <sz val="8"/>
        <color theme="1"/>
        <rFont val="Meiryo UI"/>
        <family val="3"/>
        <charset val="128"/>
      </rPr>
      <t>(yyyy/m/d)</t>
    </r>
    <rPh sb="0" eb="2">
      <t>ニホン</t>
    </rPh>
    <rPh sb="2" eb="4">
      <t>シュッコク</t>
    </rPh>
    <rPh sb="4" eb="5">
      <t>ビ</t>
    </rPh>
    <phoneticPr fontId="11"/>
  </si>
  <si>
    <r>
      <t xml:space="preserve">日本入国日
</t>
    </r>
    <r>
      <rPr>
        <sz val="8"/>
        <color theme="1"/>
        <rFont val="Meiryo UI"/>
        <family val="3"/>
        <charset val="128"/>
      </rPr>
      <t>(yyyy/m/d)</t>
    </r>
    <rPh sb="0" eb="2">
      <t>ニホン</t>
    </rPh>
    <rPh sb="2" eb="4">
      <t>ニュウコク</t>
    </rPh>
    <rPh sb="4" eb="5">
      <t>ビ</t>
    </rPh>
    <phoneticPr fontId="11"/>
  </si>
  <si>
    <t>招へい
期間</t>
    <phoneticPr fontId="11"/>
  </si>
  <si>
    <t>(申請時記入不要)</t>
    <phoneticPr fontId="11"/>
  </si>
  <si>
    <t>プログラム経費</t>
    <phoneticPr fontId="11"/>
  </si>
  <si>
    <t>意見交換会費用</t>
    <rPh sb="0" eb="2">
      <t>イケン</t>
    </rPh>
    <rPh sb="2" eb="4">
      <t>コウカン</t>
    </rPh>
    <phoneticPr fontId="11"/>
  </si>
  <si>
    <t>実施内容とその意義</t>
    <phoneticPr fontId="11"/>
  </si>
  <si>
    <t>(入国日)</t>
    <rPh sb="1" eb="3">
      <t>ニュウコク</t>
    </rPh>
    <rPh sb="3" eb="4">
      <t>ビ</t>
    </rPh>
    <phoneticPr fontId="11"/>
  </si>
  <si>
    <t>(出国日)</t>
    <rPh sb="1" eb="3">
      <t>シュッコク</t>
    </rPh>
    <rPh sb="3" eb="4">
      <t>ビ</t>
    </rPh>
    <phoneticPr fontId="11"/>
  </si>
  <si>
    <r>
      <rPr>
        <sz val="9"/>
        <color rgb="FFFF0000"/>
        <rFont val="Meiryo UI"/>
        <family val="3"/>
        <charset val="128"/>
      </rPr>
      <t>【必須】</t>
    </r>
    <r>
      <rPr>
        <sz val="9"/>
        <color theme="1"/>
        <rFont val="Meiryo UI"/>
        <family val="3"/>
        <charset val="128"/>
      </rPr>
      <t>自己資金招へい者の有無</t>
    </r>
    <rPh sb="1" eb="3">
      <t>ヒッス</t>
    </rPh>
    <rPh sb="4" eb="6">
      <t>ジコ</t>
    </rPh>
    <rPh sb="6" eb="8">
      <t>シキン</t>
    </rPh>
    <rPh sb="8" eb="9">
      <t>ショウ</t>
    </rPh>
    <rPh sb="11" eb="12">
      <t>シャ</t>
    </rPh>
    <rPh sb="13" eb="15">
      <t>ウム</t>
    </rPh>
    <phoneticPr fontId="11"/>
  </si>
  <si>
    <t>招へい者選抜の結果による</t>
  </si>
  <si>
    <t>特になし</t>
  </si>
  <si>
    <t>プログラム内容の変更（追加・削除）</t>
  </si>
  <si>
    <t>●●大学について先方都合により中止となったため見直し</t>
  </si>
  <si>
    <t>3日目AM●●大学訪問⇒■■企業訪問、5日目PM■■企業訪問⇒▲▲大学訪問</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</si>
  <si>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11"/>
  </si>
  <si>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11"/>
  </si>
  <si>
    <t>【任意】経費計画の特徴</t>
    <phoneticPr fontId="19"/>
  </si>
  <si>
    <t>国際航空券費：</t>
    <phoneticPr fontId="11"/>
  </si>
  <si>
    <t>人×回</t>
    <rPh sb="0" eb="1">
      <t>ヒト</t>
    </rPh>
    <rPh sb="2" eb="3">
      <t>カイ</t>
    </rPh>
    <phoneticPr fontId="11"/>
  </si>
  <si>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</si>
  <si>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</si>
  <si>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</si>
  <si>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</si>
  <si>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</si>
  <si>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</si>
  <si>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</si>
  <si>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</si>
  <si>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</si>
  <si>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</si>
  <si>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</si>
  <si>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</si>
  <si>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</si>
  <si>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</si>
  <si>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</si>
  <si>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</si>
  <si>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</si>
  <si>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</si>
  <si>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</si>
  <si>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</si>
  <si>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</si>
  <si>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</si>
  <si>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</si>
  <si>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11"/>
  </si>
  <si>
    <t>(交流計画を実施する機関)</t>
    <rPh sb="1" eb="3">
      <t>コウリュウ</t>
    </rPh>
    <rPh sb="3" eb="5">
      <t>ケイカク</t>
    </rPh>
    <phoneticPr fontId="11"/>
  </si>
  <si>
    <t xml:space="preserve">＜変更内容種別一覧＞ </t>
    <phoneticPr fontId="11"/>
  </si>
  <si>
    <t xml:space="preserve">送出し機関の追加【※】 </t>
    <phoneticPr fontId="11"/>
  </si>
  <si>
    <t xml:space="preserve">受入れ機関の変更【※】 </t>
    <phoneticPr fontId="11"/>
  </si>
  <si>
    <t xml:space="preserve">実施主担当者の変更【※】 </t>
    <phoneticPr fontId="11"/>
  </si>
  <si>
    <t xml:space="preserve">交流のテーマ、目的・趣旨の変更【※】 </t>
    <phoneticPr fontId="11"/>
  </si>
  <si>
    <t xml:space="preserve">流用制限を超える負担対象費用の変更【※】 </t>
    <phoneticPr fontId="11"/>
  </si>
  <si>
    <t>改訂履歴のみ</t>
    <phoneticPr fontId="11"/>
  </si>
  <si>
    <t>変更承認申請書の提出も必要</t>
    <phoneticPr fontId="11"/>
  </si>
  <si>
    <t>(招へい者に授与する修了証に記載される名称　※上記受入れ機関名と異なっても構いません。)</t>
    <rPh sb="1" eb="2">
      <t>ショウ</t>
    </rPh>
    <rPh sb="4" eb="5">
      <t>シャ</t>
    </rPh>
    <rPh sb="6" eb="8">
      <t>ジュヨ</t>
    </rPh>
    <rPh sb="14" eb="16">
      <t>キサイ</t>
    </rPh>
    <rPh sb="19" eb="21">
      <t>メイショウ</t>
    </rPh>
    <rPh sb="23" eb="25">
      <t>ジョウキ</t>
    </rPh>
    <rPh sb="25" eb="27">
      <t>ウケイ</t>
    </rPh>
    <rPh sb="28" eb="30">
      <t>キカン</t>
    </rPh>
    <rPh sb="30" eb="31">
      <t>メイ</t>
    </rPh>
    <rPh sb="32" eb="33">
      <t>コト</t>
    </rPh>
    <rPh sb="37" eb="38">
      <t>カマ</t>
    </rPh>
    <phoneticPr fontId="11"/>
  </si>
  <si>
    <t>「修了証」記載機関名（英語）</t>
    <rPh sb="1" eb="4">
      <t>シュウリョウショウ</t>
    </rPh>
    <rPh sb="5" eb="7">
      <t>キサイ</t>
    </rPh>
    <rPh sb="7" eb="9">
      <t>キカン</t>
    </rPh>
    <rPh sb="9" eb="10">
      <t>メイ</t>
    </rPh>
    <rPh sb="11" eb="13">
      <t>エイゴ</t>
    </rPh>
    <phoneticPr fontId="11"/>
  </si>
  <si>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11"/>
  </si>
  <si>
    <t>1)シートから自動で入力されます。</t>
    <rPh sb="7" eb="9">
      <t>ジドウ</t>
    </rPh>
    <rPh sb="10" eb="12">
      <t>ニュウリョク</t>
    </rPh>
    <phoneticPr fontId="11"/>
  </si>
  <si>
    <t>プログラム内容の変更（追加・削除）</t>
    <phoneticPr fontId="11"/>
  </si>
  <si>
    <t>実施責任者（契約者）の変更</t>
    <phoneticPr fontId="11"/>
  </si>
  <si>
    <t>送出し機関の変更・削除　</t>
    <phoneticPr fontId="11"/>
  </si>
  <si>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11"/>
  </si>
  <si>
    <t>受入れ機関名(日本語)</t>
    <rPh sb="7" eb="10">
      <t>ニホンゴ</t>
    </rPh>
    <phoneticPr fontId="19"/>
  </si>
  <si>
    <t>修了証記載機関名（英語）</t>
    <rPh sb="0" eb="3">
      <t>シュウリョウショウ</t>
    </rPh>
    <rPh sb="3" eb="5">
      <t>キサイ</t>
    </rPh>
    <phoneticPr fontId="11"/>
  </si>
  <si>
    <t>国内交通費</t>
    <phoneticPr fontId="11"/>
  </si>
  <si>
    <t>招へい者</t>
    <phoneticPr fontId="11"/>
  </si>
  <si>
    <t>協力者</t>
    <phoneticPr fontId="11"/>
  </si>
  <si>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11"/>
  </si>
  <si>
    <t>総人数（人）</t>
    <rPh sb="0" eb="1">
      <t>ソウ</t>
    </rPh>
    <rPh sb="1" eb="3">
      <t>ニンズウ</t>
    </rPh>
    <rPh sb="4" eb="5">
      <t>ニン</t>
    </rPh>
    <phoneticPr fontId="11"/>
  </si>
  <si>
    <r>
      <t>送出し機関名/国名・地域名　</t>
    </r>
    <r>
      <rPr>
        <sz val="8"/>
        <color theme="1"/>
        <rFont val="Meiryo UI"/>
        <family val="3"/>
        <charset val="128"/>
      </rPr>
      <t>※すべて記入</t>
    </r>
    <rPh sb="0" eb="2">
      <t>オクリダ</t>
    </rPh>
    <rPh sb="3" eb="5">
      <t>キカン</t>
    </rPh>
    <rPh sb="5" eb="6">
      <t>メイ</t>
    </rPh>
    <rPh sb="7" eb="9">
      <t>コクメイ</t>
    </rPh>
    <rPh sb="10" eb="13">
      <t>チイキメイ</t>
    </rPh>
    <rPh sb="18" eb="20">
      <t>キニュウ</t>
    </rPh>
    <phoneticPr fontId="11"/>
  </si>
  <si>
    <t>総額（円）</t>
    <rPh sb="0" eb="2">
      <t>ソウガク</t>
    </rPh>
    <rPh sb="3" eb="4">
      <t>エン</t>
    </rPh>
    <phoneticPr fontId="11"/>
  </si>
  <si>
    <r>
      <rPr>
        <sz val="10"/>
        <color rgb="FFFF0000"/>
        <rFont val="Meiryo UI"/>
        <family val="3"/>
        <charset val="128"/>
      </rPr>
      <t>【必須】</t>
    </r>
    <r>
      <rPr>
        <sz val="10"/>
        <rFont val="Meiryo UI"/>
        <family val="3"/>
        <charset val="128"/>
      </rPr>
      <t>(1)安全かつ円滑</t>
    </r>
    <r>
      <rPr>
        <sz val="10"/>
        <color theme="1"/>
        <rFont val="Meiryo UI"/>
        <family val="3"/>
        <charset val="128"/>
      </rPr>
      <t>に交流計画を実施するための準備や体制　</t>
    </r>
    <r>
      <rPr>
        <sz val="9"/>
        <color theme="1"/>
        <rFont val="Meiryo UI"/>
        <family val="2"/>
        <charset val="128"/>
      </rPr>
      <t>※渡航に必要な連絡調整および実施中のサポート人員、体制を記入してください。</t>
    </r>
    <rPh sb="7" eb="9">
      <t>アンゼン</t>
    </rPh>
    <rPh sb="11" eb="13">
      <t>エンカツ</t>
    </rPh>
    <rPh sb="14" eb="16">
      <t>コウリュウ</t>
    </rPh>
    <rPh sb="16" eb="18">
      <t>ケイカク</t>
    </rPh>
    <rPh sb="19" eb="21">
      <t>ジッシ</t>
    </rPh>
    <rPh sb="26" eb="28">
      <t>ジュンビ</t>
    </rPh>
    <rPh sb="29" eb="31">
      <t>タイセイ</t>
    </rPh>
    <rPh sb="60" eb="62">
      <t>キニュウ</t>
    </rPh>
    <phoneticPr fontId="11"/>
  </si>
  <si>
    <r>
      <rPr>
        <sz val="10"/>
        <color rgb="FFFF0000"/>
        <rFont val="Meiryo UI"/>
        <family val="3"/>
        <charset val="128"/>
      </rPr>
      <t>【必須】</t>
    </r>
    <r>
      <rPr>
        <sz val="10"/>
        <rFont val="Meiryo UI"/>
        <family val="3"/>
        <charset val="128"/>
      </rPr>
      <t>(2)招</t>
    </r>
    <r>
      <rPr>
        <sz val="10"/>
        <color theme="1"/>
        <rFont val="Meiryo UI"/>
        <family val="3"/>
        <charset val="128"/>
      </rPr>
      <t>へい者が能動的に参加できる体験や交流が含まれているかについて</t>
    </r>
    <phoneticPr fontId="11"/>
  </si>
  <si>
    <t>受入れ機関名（日本語）</t>
    <rPh sb="7" eb="10">
      <t>ニホンゴ</t>
    </rPh>
    <phoneticPr fontId="11"/>
  </si>
  <si>
    <t>契約法人情報　契約法人名</t>
    <rPh sb="0" eb="2">
      <t>ケイヤク</t>
    </rPh>
    <rPh sb="2" eb="4">
      <t>ホウジン</t>
    </rPh>
    <rPh sb="4" eb="6">
      <t>ジョウホウ</t>
    </rPh>
    <phoneticPr fontId="11"/>
  </si>
  <si>
    <t>※「修了証(英文)」へ記載する名称については、受入れ機関の下部組織名称でも構いません。</t>
    <rPh sb="2" eb="4">
      <t>シュウリョウ</t>
    </rPh>
    <rPh sb="4" eb="5">
      <t>ショウ</t>
    </rPh>
    <rPh sb="6" eb="8">
      <t>エイブン</t>
    </rPh>
    <rPh sb="11" eb="13">
      <t>キサイ</t>
    </rPh>
    <rPh sb="15" eb="17">
      <t>メイショウ</t>
    </rPh>
    <rPh sb="23" eb="25">
      <t>ウケイ</t>
    </rPh>
    <rPh sb="26" eb="28">
      <t>キカン</t>
    </rPh>
    <rPh sb="29" eb="31">
      <t>カブ</t>
    </rPh>
    <rPh sb="31" eb="33">
      <t>ソシキ</t>
    </rPh>
    <rPh sb="33" eb="35">
      <t>メイショウ</t>
    </rPh>
    <rPh sb="37" eb="38">
      <t>カマ</t>
    </rPh>
    <phoneticPr fontId="11"/>
  </si>
  <si>
    <r>
      <t>※１）受入れ機関概要の</t>
    </r>
    <r>
      <rPr>
        <b/>
        <sz val="10"/>
        <color rgb="FFFF0000"/>
        <rFont val="Meiryo UI"/>
        <family val="3"/>
        <charset val="128"/>
      </rPr>
      <t>「受入れ機関名（日本語）」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ウケイ</t>
    </rPh>
    <rPh sb="6" eb="8">
      <t>キカン</t>
    </rPh>
    <rPh sb="8" eb="10">
      <t>ガイヨウ</t>
    </rPh>
    <rPh sb="19" eb="22">
      <t>ニホンゴ</t>
    </rPh>
    <rPh sb="26" eb="28">
      <t>ケイヤク</t>
    </rPh>
    <rPh sb="28" eb="30">
      <t>ホウジン</t>
    </rPh>
    <rPh sb="30" eb="32">
      <t>ジョウホウ</t>
    </rPh>
    <rPh sb="40" eb="41">
      <t>ラン</t>
    </rPh>
    <phoneticPr fontId="11"/>
  </si>
  <si>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11"/>
  </si>
  <si>
    <t>招へい者の要件</t>
    <rPh sb="0" eb="1">
      <t>ショウ</t>
    </rPh>
    <rPh sb="3" eb="4">
      <t>シャ</t>
    </rPh>
    <rPh sb="5" eb="7">
      <t>ヨウケン</t>
    </rPh>
    <phoneticPr fontId="11"/>
  </si>
  <si>
    <r>
      <t>【必須】</t>
    </r>
    <r>
      <rPr>
        <sz val="10"/>
        <rFont val="Meiryo UI"/>
        <family val="3"/>
        <charset val="128"/>
      </rPr>
      <t>Aコース：体験する先端的科学技術、　Bコース：研究課題（あるいはその方向性）、　Cコース：研修で身につける技術・能力　</t>
    </r>
    <rPh sb="1" eb="3">
      <t>ヒッス</t>
    </rPh>
    <rPh sb="18" eb="20">
      <t>ギジュツ</t>
    </rPh>
    <phoneticPr fontId="11"/>
  </si>
  <si>
    <t>目的、趣旨</t>
    <phoneticPr fontId="11"/>
  </si>
  <si>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11"/>
  </si>
  <si>
    <t>　直接経費／渡航費</t>
    <rPh sb="1" eb="3">
      <t>チョクセツ</t>
    </rPh>
    <rPh sb="3" eb="5">
      <t>ケイヒ</t>
    </rPh>
    <rPh sb="6" eb="9">
      <t>トコウヒ</t>
    </rPh>
    <phoneticPr fontId="11"/>
  </si>
  <si>
    <t>直接経費／渡航費</t>
    <phoneticPr fontId="19"/>
  </si>
  <si>
    <t>主たる招へい者は（1）国籍等、（2）所属・年齢および（3）来日経験の要件を満たしている。</t>
    <phoneticPr fontId="11"/>
  </si>
  <si>
    <t xml:space="preserve"> (1)経費削減の工夫
</t>
    <phoneticPr fontId="11"/>
  </si>
  <si>
    <t xml:space="preserve"> (2)経費の必要性について</t>
    <phoneticPr fontId="19"/>
  </si>
  <si>
    <t xml:space="preserve"> (3)その他</t>
    <phoneticPr fontId="19"/>
  </si>
  <si>
    <t>　(安価な施設利用、自己資金など)</t>
    <phoneticPr fontId="19"/>
  </si>
  <si>
    <t>　(借上げ車両、単価を超える場合の必要性など)</t>
    <phoneticPr fontId="19"/>
  </si>
  <si>
    <t>　(あれば)</t>
    <phoneticPr fontId="1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</si>
  <si>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11"/>
  </si>
  <si>
    <t>＊高校生・高等専門学校生の招へいに限る
＊1言語につき1イベントあたり1人まで</t>
    <rPh sb="13" eb="14">
      <t>ショウ</t>
    </rPh>
    <phoneticPr fontId="11"/>
  </si>
  <si>
    <t>招へい期間</t>
    <rPh sb="0" eb="1">
      <t>ショウ</t>
    </rPh>
    <phoneticPr fontId="11"/>
  </si>
  <si>
    <r>
      <rPr>
        <sz val="10"/>
        <color rgb="FFFF0000"/>
        <rFont val="Meiryo UI"/>
        <family val="3"/>
        <charset val="128"/>
      </rPr>
      <t>【必須】</t>
    </r>
    <r>
      <rPr>
        <sz val="10"/>
        <rFont val="Meiryo UI"/>
        <family val="3"/>
        <charset val="128"/>
      </rPr>
      <t>(1)具</t>
    </r>
    <r>
      <rPr>
        <sz val="10"/>
        <color theme="1"/>
        <rFont val="Meiryo UI"/>
        <family val="3"/>
        <charset val="128"/>
      </rPr>
      <t>体的な実施内容や主な訪問先が、交流計画の目的、趣旨に対して適切で効果的であるかについて</t>
    </r>
    <phoneticPr fontId="11"/>
  </si>
  <si>
    <t>（記入例）</t>
    <rPh sb="1" eb="3">
      <t>キニュウ</t>
    </rPh>
    <rPh sb="3" eb="4">
      <t>レイ</t>
    </rPh>
    <phoneticPr fontId="11"/>
  </si>
  <si>
    <t xml:space="preserve">プログラム </t>
    <phoneticPr fontId="11"/>
  </si>
  <si>
    <t>期間外</t>
    <phoneticPr fontId="11"/>
  </si>
  <si>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11"/>
  </si>
  <si>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11"/>
  </si>
  <si>
    <t xml:space="preserve">＜変更内容など記入例＞ </t>
  </si>
  <si>
    <t>訪問先は変わるが、▲▲大学で交流テーマに関する最先端の知識を習得することができ、同などの効果が得られる。</t>
  </si>
  <si>
    <t>←1)シートのオンライン交流実施日程について記入がある場合は自動入力されます。
オンライン交流の実施日程を修正する場合は、1)シートに戻って修正してください。</t>
    <phoneticPr fontId="11"/>
  </si>
  <si>
    <t>品名等</t>
    <rPh sb="0" eb="2">
      <t>ヒンメイ</t>
    </rPh>
    <rPh sb="2" eb="3">
      <t>トウ</t>
    </rPh>
    <phoneticPr fontId="19"/>
  </si>
  <si>
    <t>一式</t>
    <rPh sb="0" eb="2">
      <t>イッシキ</t>
    </rPh>
    <phoneticPr fontId="11"/>
  </si>
  <si>
    <t>予算額</t>
    <rPh sb="0" eb="2">
      <t>ヨサン</t>
    </rPh>
    <phoneticPr fontId="11"/>
  </si>
  <si>
    <t>総額</t>
    <rPh sb="0" eb="2">
      <t>ソウガク</t>
    </rPh>
    <phoneticPr fontId="11"/>
  </si>
  <si>
    <t>費目</t>
    <rPh sb="0" eb="2">
      <t>ヒモク</t>
    </rPh>
    <phoneticPr fontId="19"/>
  </si>
  <si>
    <t>直接経費／プログラム経費</t>
    <rPh sb="0" eb="2">
      <t>チョクセツ</t>
    </rPh>
    <rPh sb="2" eb="4">
      <t>ケイヒ</t>
    </rPh>
    <rPh sb="10" eb="12">
      <t>ケイヒ</t>
    </rPh>
    <phoneticPr fontId="1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</si>
  <si>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11"/>
  </si>
  <si>
    <t>基礎枠</t>
    <rPh sb="0" eb="2">
      <t>キソ</t>
    </rPh>
    <rPh sb="2" eb="3">
      <t>ワク</t>
    </rPh>
    <phoneticPr fontId="11"/>
  </si>
  <si>
    <t>追加枠</t>
    <rPh sb="0" eb="3">
      <t>ツイカワク</t>
    </rPh>
    <phoneticPr fontId="11"/>
  </si>
  <si>
    <t>○○の実験</t>
    <phoneticPr fontId="11"/>
  </si>
  <si>
    <t>（記入例）</t>
  </si>
  <si>
    <t>○○実験動画作成費用（（株）○○へ外注）</t>
    <phoneticPr fontId="11"/>
  </si>
  <si>
    <t>○○の実験試薬</t>
    <phoneticPr fontId="11"/>
  </si>
  <si>
    <t>直接経費</t>
    <phoneticPr fontId="11"/>
  </si>
  <si>
    <t>その他　追加枠</t>
    <phoneticPr fontId="11"/>
  </si>
  <si>
    <r>
      <rPr>
        <sz val="10"/>
        <color rgb="FFFF0000"/>
        <rFont val="Meiryo UI"/>
        <family val="3"/>
        <charset val="128"/>
      </rPr>
      <t>【プログラム経費の追加費用を申請する場合は必須】</t>
    </r>
    <r>
      <rPr>
        <sz val="10"/>
        <color theme="1"/>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タ</t>
    </rPh>
    <rPh sb="36" eb="37">
      <t>カン</t>
    </rPh>
    <rPh sb="39" eb="41">
      <t>ツイカ</t>
    </rPh>
    <rPh sb="41" eb="43">
      <t>ヒヨウ</t>
    </rPh>
    <rPh sb="43" eb="45">
      <t>メイサイ</t>
    </rPh>
    <phoneticPr fontId="19"/>
  </si>
  <si>
    <r>
      <t>【プログラム経費の追加費用を申請する場合は必須】</t>
    </r>
    <r>
      <rPr>
        <sz val="10"/>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ホカ</t>
    </rPh>
    <rPh sb="36" eb="37">
      <t>カン</t>
    </rPh>
    <rPh sb="39" eb="41">
      <t>ツイカ</t>
    </rPh>
    <rPh sb="41" eb="43">
      <t>ヒヨウ</t>
    </rPh>
    <rPh sb="43" eb="45">
      <t>メイサイ</t>
    </rPh>
    <phoneticPr fontId="19"/>
  </si>
  <si>
    <t>その他　追加枠
※以下の費用を計上してください。</t>
    <rPh sb="2" eb="3">
      <t>タ</t>
    </rPh>
    <phoneticPr fontId="11"/>
  </si>
  <si>
    <t>オンライン交流実施日程（開始日～終了日）</t>
    <rPh sb="9" eb="11">
      <t>ニッテイ</t>
    </rPh>
    <phoneticPr fontId="11"/>
  </si>
  <si>
    <t>＊協力者の帯同は3名を目安に計上可能</t>
    <rPh sb="11" eb="13">
      <t>メヤス</t>
    </rPh>
    <phoneticPr fontId="11"/>
  </si>
  <si>
    <t>＊3名を目安に計上可能</t>
    <rPh sb="2" eb="3">
      <t>メイ</t>
    </rPh>
    <rPh sb="4" eb="6">
      <t>メヤス</t>
    </rPh>
    <rPh sb="7" eb="9">
      <t>ケイジョウ</t>
    </rPh>
    <rPh sb="9" eb="11">
      <t>カノウ</t>
    </rPh>
    <phoneticPr fontId="11"/>
  </si>
  <si>
    <t>(実施主担当者　受入れ機関名より下位の部署名)</t>
    <rPh sb="16" eb="18">
      <t>カイ</t>
    </rPh>
    <phoneticPr fontId="11"/>
  </si>
  <si>
    <r>
      <rPr>
        <sz val="10"/>
        <color rgb="FFFF0000"/>
        <rFont val="Meiryo UI"/>
        <family val="3"/>
        <charset val="128"/>
      </rPr>
      <t>【必須】</t>
    </r>
    <r>
      <rPr>
        <sz val="10"/>
        <rFont val="Meiryo UI"/>
        <family val="3"/>
        <charset val="128"/>
      </rPr>
      <t>JST</t>
    </r>
    <r>
      <rPr>
        <sz val="10"/>
        <color theme="1"/>
        <rFont val="Meiryo UI"/>
        <family val="3"/>
        <charset val="128"/>
      </rPr>
      <t>支援金による招へい者の送出し機関・属性別人数　　</t>
    </r>
    <r>
      <rPr>
        <sz val="9"/>
        <color rgb="FFFF0000"/>
        <rFont val="Meiryo UI"/>
        <family val="3"/>
        <charset val="128"/>
      </rPr>
      <t xml:space="preserve">※引率者含む </t>
    </r>
    <r>
      <rPr>
        <sz val="9"/>
        <color theme="1"/>
        <rFont val="Meiryo UI"/>
        <family val="3"/>
        <charset val="128"/>
      </rPr>
      <t>※自己資金招へい者除く</t>
    </r>
    <rPh sb="1" eb="3">
      <t>ヒッス</t>
    </rPh>
    <rPh sb="16" eb="17">
      <t>シャ</t>
    </rPh>
    <rPh sb="18" eb="20">
      <t>オクリダ</t>
    </rPh>
    <rPh sb="21" eb="23">
      <t>キカン</t>
    </rPh>
    <rPh sb="24" eb="26">
      <t>ゾクセイ</t>
    </rPh>
    <rPh sb="26" eb="27">
      <t>ベツ</t>
    </rPh>
    <rPh sb="27" eb="29">
      <t>ニンズウ</t>
    </rPh>
    <phoneticPr fontId="11"/>
  </si>
  <si>
    <t>JST支援金による招へい者人数</t>
    <rPh sb="3" eb="6">
      <t>シエンキン</t>
    </rPh>
    <rPh sb="9" eb="10">
      <t>ショウ</t>
    </rPh>
    <rPh sb="12" eb="13">
      <t>シャ</t>
    </rPh>
    <rPh sb="13" eb="15">
      <t>ニンズウ</t>
    </rPh>
    <phoneticPr fontId="11"/>
  </si>
  <si>
    <t>※簡潔に２、３行程度にまとめて記入してください。</t>
    <phoneticPr fontId="11"/>
  </si>
  <si>
    <t>(氏名、電話番号)</t>
    <rPh sb="1" eb="3">
      <t>シメイ</t>
    </rPh>
    <phoneticPr fontId="11"/>
  </si>
  <si>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11"/>
  </si>
  <si>
    <t>※各コースの「目的・内容」を踏まえて、提案する交流計画の背景、目的、効果、実施後の展開を記入してください。</t>
    <phoneticPr fontId="11"/>
  </si>
  <si>
    <r>
      <rPr>
        <sz val="10"/>
        <color rgb="FFFF0000"/>
        <rFont val="Meiryo UI"/>
        <family val="3"/>
        <charset val="128"/>
      </rPr>
      <t>【プログラム経費追加費用を申請する場合は必須】</t>
    </r>
    <r>
      <rPr>
        <sz val="10"/>
        <rFont val="Meiryo UI"/>
        <family val="3"/>
        <charset val="128"/>
      </rPr>
      <t>追加費用による取り組みの詳細</t>
    </r>
    <rPh sb="6" eb="8">
      <t>ケイヒ</t>
    </rPh>
    <rPh sb="8" eb="10">
      <t>ツイカ</t>
    </rPh>
    <rPh sb="10" eb="12">
      <t>ヒヨウ</t>
    </rPh>
    <rPh sb="13" eb="15">
      <t>シンセイ</t>
    </rPh>
    <rPh sb="17" eb="19">
      <t>バアイ</t>
    </rPh>
    <rPh sb="23" eb="25">
      <t>ツイカ</t>
    </rPh>
    <rPh sb="25" eb="27">
      <t>ヒヨウ</t>
    </rPh>
    <rPh sb="30" eb="31">
      <t>ト</t>
    </rPh>
    <rPh sb="32" eb="33">
      <t>ク</t>
    </rPh>
    <rPh sb="35" eb="37">
      <t>ショウサイ</t>
    </rPh>
    <phoneticPr fontId="19"/>
  </si>
  <si>
    <t>(連絡担当者　受入れ機関名より下位の部署名)</t>
    <rPh sb="15" eb="17">
      <t>カイ</t>
    </rPh>
    <phoneticPr fontId="11"/>
  </si>
  <si>
    <t>(事務担当者　受入れ機関名より下位の部署名)</t>
    <rPh sb="15" eb="17">
      <t>カイ</t>
    </rPh>
    <phoneticPr fontId="11"/>
  </si>
  <si>
    <t>(実施責任者　契約法人名より下位の部署名・役職名)</t>
    <phoneticPr fontId="11"/>
  </si>
  <si>
    <t>※選考基準を参照の上、交流計画の目的や趣旨を記入してください。選考基準に記載された事項以外の目的を盛り込むことも可能です。</t>
    <rPh sb="31" eb="33">
      <t>センコウ</t>
    </rPh>
    <phoneticPr fontId="11"/>
  </si>
  <si>
    <t>（参考）国税庁法人番号公表サイト</t>
    <phoneticPr fontId="11"/>
  </si>
  <si>
    <r>
      <t xml:space="preserve">実施担当者
</t>
    </r>
    <r>
      <rPr>
        <sz val="7.5"/>
        <color theme="1"/>
        <rFont val="Meiryo UI"/>
        <family val="3"/>
        <charset val="128"/>
      </rPr>
      <t>(JSTと連絡調整を行う担当者)</t>
    </r>
    <rPh sb="0" eb="2">
      <t>ジッシ</t>
    </rPh>
    <rPh sb="2" eb="5">
      <t>タントウシャ</t>
    </rPh>
    <rPh sb="18" eb="21">
      <t>タントウシャ</t>
    </rPh>
    <phoneticPr fontId="11"/>
  </si>
  <si>
    <t>当日連絡先</t>
    <rPh sb="0" eb="2">
      <t>トウジツ</t>
    </rPh>
    <rPh sb="2" eb="5">
      <t>レンラクサキ</t>
    </rPh>
    <phoneticPr fontId="11"/>
  </si>
  <si>
    <r>
      <t>＊</t>
    </r>
    <r>
      <rPr>
        <sz val="9"/>
        <color rgb="FFFF0000"/>
        <rFont val="Meiryo UI"/>
        <family val="3"/>
        <charset val="128"/>
      </rPr>
      <t>直行便のない国であって、航路上やむを得ず宿泊する場合のみ</t>
    </r>
    <r>
      <rPr>
        <sz val="9"/>
        <rFont val="Meiryo UI"/>
        <family val="3"/>
        <charset val="128"/>
      </rPr>
      <t>　＊15,000円／人×泊以下（食費も「泊」にまとめて記入）</t>
    </r>
    <phoneticPr fontId="11"/>
  </si>
  <si>
    <r>
      <t>＊</t>
    </r>
    <r>
      <rPr>
        <sz val="9"/>
        <color rgb="FFFF0000"/>
        <rFont val="Meiryo UI"/>
        <family val="3"/>
        <charset val="128"/>
      </rPr>
      <t>自己申請</t>
    </r>
    <r>
      <rPr>
        <sz val="9"/>
        <rFont val="Meiryo UI"/>
        <family val="3"/>
        <charset val="128"/>
      </rPr>
      <t>を行う場合のみ。</t>
    </r>
    <r>
      <rPr>
        <sz val="9"/>
        <color rgb="FFFF0000"/>
        <rFont val="Meiryo UI"/>
        <family val="3"/>
        <charset val="128"/>
      </rPr>
      <t>実費（上限3,000円／人×回）</t>
    </r>
    <r>
      <rPr>
        <sz val="9"/>
        <rFont val="Meiryo UI"/>
        <family val="3"/>
        <charset val="128"/>
      </rPr>
      <t>　＊対象はJST支援金による招へい者のみ</t>
    </r>
    <rPh sb="27" eb="28">
      <t>カイ</t>
    </rPh>
    <phoneticPr fontId="11"/>
  </si>
  <si>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11"/>
  </si>
  <si>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</si>
  <si>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</si>
  <si>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</si>
  <si>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</si>
  <si>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</si>
  <si>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</si>
  <si>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</si>
  <si>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</si>
  <si>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</si>
  <si>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</si>
  <si>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</si>
  <si>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</si>
  <si>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</si>
  <si>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</si>
  <si>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</si>
  <si>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</si>
  <si>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</si>
  <si>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</si>
  <si>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</si>
  <si>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</si>
  <si>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</si>
  <si>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</si>
  <si>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</si>
  <si>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</si>
  <si>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</si>
  <si>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</si>
  <si>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</si>
  <si>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</si>
  <si>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</si>
  <si>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</si>
  <si>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</si>
  <si>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</si>
  <si>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</si>
  <si>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</si>
  <si>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</si>
  <si>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</si>
  <si>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</si>
  <si>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</si>
  <si>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</si>
  <si>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</si>
  <si>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</si>
  <si>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</si>
  <si>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</si>
  <si>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</si>
  <si>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</si>
  <si>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</si>
  <si>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</si>
  <si>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</si>
  <si>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</si>
  <si>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</si>
  <si>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</si>
  <si>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</si>
  <si>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</si>
  <si>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</si>
  <si>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</si>
  <si>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</si>
  <si>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</si>
  <si>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</si>
  <si>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</si>
  <si>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</si>
  <si>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</si>
  <si>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</si>
  <si>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</si>
  <si>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</si>
  <si>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</si>
  <si>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</si>
  <si>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</si>
  <si>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</si>
  <si>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</si>
  <si>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</si>
  <si>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</si>
  <si>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</si>
  <si>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</si>
  <si>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</si>
  <si>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</si>
  <si>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</si>
  <si>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</si>
  <si>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</si>
  <si>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</si>
  <si>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</si>
  <si>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</si>
  <si>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</si>
  <si>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</si>
  <si>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</si>
  <si>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</si>
  <si>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</si>
  <si>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</si>
  <si>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</si>
  <si>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</si>
  <si>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</si>
  <si>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</si>
  <si>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</si>
  <si>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</si>
  <si>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</si>
  <si>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</si>
  <si>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</si>
  <si>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</si>
  <si>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</si>
  <si>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</si>
  <si>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</si>
  <si>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</si>
  <si>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</si>
  <si>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</si>
  <si>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</si>
  <si>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</si>
  <si>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</si>
  <si>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</si>
  <si>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</si>
  <si>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</si>
  <si>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</si>
  <si>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</si>
  <si>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</si>
  <si>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</si>
  <si>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</si>
  <si>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</si>
  <si>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</si>
  <si>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</si>
  <si>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</si>
  <si>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</si>
  <si>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</si>
  <si>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</si>
  <si>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</si>
  <si>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</si>
  <si>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</si>
  <si>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</si>
  <si>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</si>
  <si>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</si>
  <si>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</si>
  <si>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</si>
  <si>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</si>
  <si>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</si>
  <si>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</si>
  <si>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</si>
  <si>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</si>
  <si>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</si>
  <si>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</si>
  <si>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</si>
  <si>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</si>
  <si>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</si>
  <si>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</si>
  <si>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</si>
  <si>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</si>
  <si>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</si>
  <si>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</si>
  <si>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</si>
  <si>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</si>
  <si>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</si>
  <si>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</si>
  <si>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</si>
  <si>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</si>
  <si>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</si>
  <si>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</si>
  <si>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</si>
  <si>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</si>
  <si>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</si>
  <si>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</si>
  <si>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</si>
  <si>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</si>
  <si>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</si>
  <si>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</si>
  <si>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</si>
  <si>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</si>
  <si>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</si>
  <si>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</si>
  <si>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</si>
  <si>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</si>
  <si>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</si>
  <si>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</si>
  <si>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</si>
  <si>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</si>
  <si>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</si>
  <si>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</si>
  <si>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</si>
  <si>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</si>
  <si>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</si>
  <si>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</si>
  <si>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</si>
  <si>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</si>
  <si>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</si>
  <si>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</si>
  <si>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</si>
  <si>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</si>
  <si>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</si>
  <si>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</si>
  <si>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</si>
  <si>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</si>
  <si>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</si>
  <si>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</si>
  <si>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</si>
  <si>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</si>
  <si>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</si>
  <si>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</si>
  <si>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</si>
  <si>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</si>
  <si>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</si>
  <si>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</si>
  <si>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</si>
  <si>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</si>
  <si>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11"/>
  </si>
  <si>
    <r>
      <t>招へい者の
学部・部署</t>
    </r>
    <r>
      <rPr>
        <sz val="7.5"/>
        <color theme="1"/>
        <rFont val="Meiryo UI"/>
        <family val="3"/>
        <charset val="128"/>
      </rPr>
      <t>※複数可</t>
    </r>
    <rPh sb="0" eb="1">
      <t>ショウ</t>
    </rPh>
    <rPh sb="3" eb="4">
      <t>シャ</t>
    </rPh>
    <rPh sb="6" eb="8">
      <t>ガクブ</t>
    </rPh>
    <rPh sb="9" eb="11">
      <t>ブショ</t>
    </rPh>
    <phoneticPr fontId="11"/>
  </si>
  <si>
    <t xml:space="preserve">
７）経費概算見積書：国別渡航費</t>
    <phoneticPr fontId="11"/>
  </si>
  <si>
    <t>#1</t>
    <phoneticPr fontId="11"/>
  </si>
  <si>
    <r>
      <rPr>
        <sz val="10"/>
        <color theme="1"/>
        <rFont val="Meiryo UI"/>
        <family val="2"/>
      </rPr>
      <t>#</t>
    </r>
    <r>
      <rPr>
        <sz val="10"/>
        <color theme="1"/>
        <rFont val="Meiryo UI"/>
        <family val="2"/>
        <charset val="128"/>
      </rPr>
      <t>2</t>
    </r>
    <phoneticPr fontId="11"/>
  </si>
  <si>
    <t>#3</t>
  </si>
  <si>
    <r>
      <rPr>
        <sz val="10"/>
        <color theme="1"/>
        <rFont val="Meiryo UI"/>
        <family val="2"/>
      </rPr>
      <t>#</t>
    </r>
    <r>
      <rPr>
        <sz val="10"/>
        <color theme="1"/>
        <rFont val="Meiryo UI"/>
        <family val="2"/>
        <charset val="128"/>
      </rPr>
      <t>4</t>
    </r>
    <r>
      <rPr>
        <sz val="11"/>
        <color theme="1"/>
        <rFont val="Meiryo UI"/>
        <family val="2"/>
        <charset val="128"/>
      </rPr>
      <t/>
    </r>
  </si>
  <si>
    <t>#5</t>
  </si>
  <si>
    <r>
      <rPr>
        <sz val="10"/>
        <color theme="1"/>
        <rFont val="Meiryo UI"/>
        <family val="2"/>
      </rPr>
      <t>#</t>
    </r>
    <r>
      <rPr>
        <sz val="10"/>
        <color theme="1"/>
        <rFont val="Meiryo UI"/>
        <family val="2"/>
        <charset val="128"/>
      </rPr>
      <t>6</t>
    </r>
    <r>
      <rPr>
        <sz val="11"/>
        <color theme="1"/>
        <rFont val="Meiryo UI"/>
        <family val="2"/>
        <charset val="128"/>
      </rPr>
      <t/>
    </r>
  </si>
  <si>
    <t>#7</t>
  </si>
  <si>
    <r>
      <rPr>
        <sz val="10"/>
        <color theme="1"/>
        <rFont val="Meiryo UI"/>
        <family val="2"/>
      </rPr>
      <t>#</t>
    </r>
    <r>
      <rPr>
        <sz val="10"/>
        <color theme="1"/>
        <rFont val="Meiryo UI"/>
        <family val="2"/>
        <charset val="128"/>
      </rPr>
      <t>8</t>
    </r>
    <r>
      <rPr>
        <sz val="11"/>
        <color theme="1"/>
        <rFont val="Meiryo UI"/>
        <family val="2"/>
        <charset val="128"/>
      </rPr>
      <t/>
    </r>
  </si>
  <si>
    <t>#9</t>
  </si>
  <si>
    <r>
      <rPr>
        <sz val="10"/>
        <color theme="1"/>
        <rFont val="Meiryo UI"/>
        <family val="2"/>
      </rPr>
      <t>#</t>
    </r>
    <r>
      <rPr>
        <sz val="10"/>
        <color theme="1"/>
        <rFont val="Meiryo UI"/>
        <family val="2"/>
        <charset val="128"/>
      </rPr>
      <t>10</t>
    </r>
    <r>
      <rPr>
        <sz val="11"/>
        <color theme="1"/>
        <rFont val="Meiryo UI"/>
        <family val="2"/>
        <charset val="128"/>
      </rPr>
      <t/>
    </r>
  </si>
  <si>
    <t>#11</t>
  </si>
  <si>
    <t>#12</t>
  </si>
  <si>
    <r>
      <rPr>
        <sz val="10"/>
        <color theme="1"/>
        <rFont val="Meiryo UI"/>
        <family val="2"/>
      </rPr>
      <t>#</t>
    </r>
    <r>
      <rPr>
        <sz val="10"/>
        <color theme="1"/>
        <rFont val="Meiryo UI"/>
        <family val="2"/>
        <charset val="128"/>
      </rPr>
      <t>13</t>
    </r>
    <r>
      <rPr>
        <sz val="11"/>
        <color theme="1"/>
        <rFont val="Meiryo UI"/>
        <family val="2"/>
        <charset val="128"/>
      </rPr>
      <t/>
    </r>
  </si>
  <si>
    <t>#14</t>
  </si>
  <si>
    <r>
      <rPr>
        <sz val="10"/>
        <color theme="1"/>
        <rFont val="Meiryo UI"/>
        <family val="2"/>
      </rPr>
      <t>#</t>
    </r>
    <r>
      <rPr>
        <sz val="10"/>
        <color theme="1"/>
        <rFont val="Meiryo UI"/>
        <family val="2"/>
        <charset val="128"/>
      </rPr>
      <t>15</t>
    </r>
    <r>
      <rPr>
        <sz val="11"/>
        <color theme="1"/>
        <rFont val="Meiryo UI"/>
        <family val="2"/>
        <charset val="128"/>
      </rPr>
      <t/>
    </r>
  </si>
  <si>
    <t>#16</t>
  </si>
  <si>
    <t>#17</t>
  </si>
  <si>
    <r>
      <rPr>
        <sz val="10"/>
        <color theme="1"/>
        <rFont val="Meiryo UI"/>
        <family val="2"/>
      </rPr>
      <t>#</t>
    </r>
    <r>
      <rPr>
        <sz val="10"/>
        <color theme="1"/>
        <rFont val="Meiryo UI"/>
        <family val="2"/>
        <charset val="128"/>
      </rPr>
      <t>18</t>
    </r>
    <r>
      <rPr>
        <sz val="11"/>
        <color theme="1"/>
        <rFont val="Meiryo UI"/>
        <family val="2"/>
        <charset val="128"/>
      </rPr>
      <t/>
    </r>
  </si>
  <si>
    <t>#19</t>
  </si>
  <si>
    <r>
      <rPr>
        <sz val="10"/>
        <color theme="1"/>
        <rFont val="Meiryo UI"/>
        <family val="2"/>
      </rPr>
      <t>#</t>
    </r>
    <r>
      <rPr>
        <sz val="10"/>
        <color theme="1"/>
        <rFont val="Meiryo UI"/>
        <family val="2"/>
        <charset val="128"/>
      </rPr>
      <t>20</t>
    </r>
    <r>
      <rPr>
        <sz val="11"/>
        <color theme="1"/>
        <rFont val="Meiryo UI"/>
        <family val="2"/>
        <charset val="128"/>
      </rPr>
      <t/>
    </r>
  </si>
  <si>
    <t>#21</t>
  </si>
  <si>
    <r>
      <rPr>
        <sz val="10"/>
        <color theme="1"/>
        <rFont val="Meiryo UI"/>
        <family val="2"/>
      </rPr>
      <t>#</t>
    </r>
    <r>
      <rPr>
        <sz val="10"/>
        <color theme="1"/>
        <rFont val="Meiryo UI"/>
        <family val="2"/>
        <charset val="128"/>
      </rPr>
      <t>22</t>
    </r>
    <r>
      <rPr>
        <sz val="11"/>
        <color theme="1"/>
        <rFont val="Meiryo UI"/>
        <family val="2"/>
        <charset val="128"/>
      </rPr>
      <t/>
    </r>
  </si>
  <si>
    <t>#23</t>
  </si>
  <si>
    <r>
      <rPr>
        <sz val="10"/>
        <color theme="1"/>
        <rFont val="Meiryo UI"/>
        <family val="2"/>
      </rPr>
      <t>#</t>
    </r>
    <r>
      <rPr>
        <sz val="10"/>
        <color theme="1"/>
        <rFont val="Meiryo UI"/>
        <family val="2"/>
        <charset val="128"/>
      </rPr>
      <t>24</t>
    </r>
    <r>
      <rPr>
        <sz val="11"/>
        <color theme="1"/>
        <rFont val="Meiryo UI"/>
        <family val="2"/>
        <charset val="128"/>
      </rPr>
      <t/>
    </r>
  </si>
  <si>
    <t>#25</t>
  </si>
  <si>
    <r>
      <rPr>
        <sz val="10"/>
        <color theme="1"/>
        <rFont val="Meiryo UI"/>
        <family val="2"/>
      </rPr>
      <t>#</t>
    </r>
    <r>
      <rPr>
        <sz val="10"/>
        <color theme="1"/>
        <rFont val="Meiryo UI"/>
        <family val="2"/>
        <charset val="128"/>
      </rPr>
      <t>26</t>
    </r>
    <r>
      <rPr>
        <sz val="11"/>
        <color theme="1"/>
        <rFont val="Meiryo UI"/>
        <family val="2"/>
        <charset val="128"/>
      </rPr>
      <t/>
    </r>
  </si>
  <si>
    <t>#27</t>
  </si>
  <si>
    <r>
      <rPr>
        <sz val="10"/>
        <color theme="1"/>
        <rFont val="Meiryo UI"/>
        <family val="2"/>
      </rPr>
      <t>#</t>
    </r>
    <r>
      <rPr>
        <sz val="10"/>
        <color theme="1"/>
        <rFont val="Meiryo UI"/>
        <family val="2"/>
        <charset val="128"/>
      </rPr>
      <t>28</t>
    </r>
    <r>
      <rPr>
        <sz val="11"/>
        <color theme="1"/>
        <rFont val="Meiryo UI"/>
        <family val="2"/>
        <charset val="128"/>
      </rPr>
      <t/>
    </r>
  </si>
  <si>
    <t>#29</t>
  </si>
  <si>
    <r>
      <rPr>
        <sz val="10"/>
        <color theme="1"/>
        <rFont val="Meiryo UI"/>
        <family val="2"/>
      </rPr>
      <t>#</t>
    </r>
    <r>
      <rPr>
        <sz val="10"/>
        <color theme="1"/>
        <rFont val="Meiryo UI"/>
        <family val="2"/>
        <charset val="128"/>
      </rPr>
      <t>30</t>
    </r>
    <r>
      <rPr>
        <sz val="11"/>
        <color theme="1"/>
        <rFont val="Meiryo UI"/>
        <family val="2"/>
        <charset val="128"/>
      </rPr>
      <t/>
    </r>
  </si>
  <si>
    <t>#31</t>
  </si>
  <si>
    <r>
      <rPr>
        <sz val="10"/>
        <color theme="1"/>
        <rFont val="Meiryo UI"/>
        <family val="2"/>
      </rPr>
      <t>#</t>
    </r>
    <r>
      <rPr>
        <sz val="10"/>
        <color theme="1"/>
        <rFont val="Meiryo UI"/>
        <family val="2"/>
        <charset val="128"/>
      </rPr>
      <t>32</t>
    </r>
    <r>
      <rPr>
        <sz val="11"/>
        <color theme="1"/>
        <rFont val="Meiryo UI"/>
        <family val="2"/>
        <charset val="128"/>
      </rPr>
      <t/>
    </r>
  </si>
  <si>
    <t>#33</t>
  </si>
  <si>
    <r>
      <rPr>
        <sz val="10"/>
        <color theme="1"/>
        <rFont val="Meiryo UI"/>
        <family val="2"/>
      </rPr>
      <t>#</t>
    </r>
    <r>
      <rPr>
        <sz val="10"/>
        <color theme="1"/>
        <rFont val="Meiryo UI"/>
        <family val="2"/>
        <charset val="128"/>
      </rPr>
      <t>34</t>
    </r>
    <r>
      <rPr>
        <sz val="11"/>
        <color theme="1"/>
        <rFont val="Meiryo UI"/>
        <family val="2"/>
        <charset val="128"/>
      </rPr>
      <t/>
    </r>
  </si>
  <si>
    <t>#35</t>
  </si>
  <si>
    <r>
      <rPr>
        <sz val="10"/>
        <color theme="1"/>
        <rFont val="Meiryo UI"/>
        <family val="2"/>
      </rPr>
      <t>#</t>
    </r>
    <r>
      <rPr>
        <sz val="10"/>
        <color theme="1"/>
        <rFont val="Meiryo UI"/>
        <family val="2"/>
        <charset val="128"/>
      </rPr>
      <t>36</t>
    </r>
    <r>
      <rPr>
        <sz val="11"/>
        <color theme="1"/>
        <rFont val="Meiryo UI"/>
        <family val="2"/>
        <charset val="128"/>
      </rPr>
      <t/>
    </r>
  </si>
  <si>
    <t>#37</t>
  </si>
  <si>
    <r>
      <rPr>
        <sz val="10"/>
        <color theme="1"/>
        <rFont val="Meiryo UI"/>
        <family val="2"/>
      </rPr>
      <t>#</t>
    </r>
    <r>
      <rPr>
        <sz val="10"/>
        <color theme="1"/>
        <rFont val="Meiryo UI"/>
        <family val="2"/>
        <charset val="128"/>
      </rPr>
      <t>38</t>
    </r>
    <r>
      <rPr>
        <sz val="11"/>
        <color theme="1"/>
        <rFont val="Meiryo UI"/>
        <family val="2"/>
        <charset val="128"/>
      </rPr>
      <t/>
    </r>
  </si>
  <si>
    <t>#39</t>
  </si>
  <si>
    <r>
      <rPr>
        <sz val="10"/>
        <color theme="1"/>
        <rFont val="Meiryo UI"/>
        <family val="2"/>
      </rPr>
      <t>#</t>
    </r>
    <r>
      <rPr>
        <sz val="10"/>
        <color theme="1"/>
        <rFont val="Meiryo UI"/>
        <family val="2"/>
        <charset val="128"/>
      </rPr>
      <t>40</t>
    </r>
    <r>
      <rPr>
        <sz val="11"/>
        <color theme="1"/>
        <rFont val="Meiryo UI"/>
        <family val="2"/>
        <charset val="128"/>
      </rPr>
      <t/>
    </r>
  </si>
  <si>
    <t>#41</t>
  </si>
  <si>
    <r>
      <rPr>
        <sz val="10"/>
        <color theme="1"/>
        <rFont val="Meiryo UI"/>
        <family val="2"/>
      </rPr>
      <t>#</t>
    </r>
    <r>
      <rPr>
        <sz val="10"/>
        <color theme="1"/>
        <rFont val="Meiryo UI"/>
        <family val="2"/>
        <charset val="128"/>
      </rPr>
      <t>42</t>
    </r>
    <r>
      <rPr>
        <sz val="11"/>
        <color theme="1"/>
        <rFont val="Meiryo UI"/>
        <family val="2"/>
        <charset val="128"/>
      </rPr>
      <t/>
    </r>
  </si>
  <si>
    <t>#43</t>
  </si>
  <si>
    <r>
      <rPr>
        <sz val="10"/>
        <color theme="1"/>
        <rFont val="Meiryo UI"/>
        <family val="2"/>
      </rPr>
      <t>#</t>
    </r>
    <r>
      <rPr>
        <sz val="10"/>
        <color theme="1"/>
        <rFont val="Meiryo UI"/>
        <family val="2"/>
        <charset val="128"/>
      </rPr>
      <t>44</t>
    </r>
    <r>
      <rPr>
        <sz val="11"/>
        <color theme="1"/>
        <rFont val="Meiryo UI"/>
        <family val="2"/>
        <charset val="128"/>
      </rPr>
      <t/>
    </r>
  </si>
  <si>
    <t>#45</t>
  </si>
  <si>
    <t>#46</t>
  </si>
  <si>
    <r>
      <rPr>
        <sz val="10"/>
        <color theme="1"/>
        <rFont val="Meiryo UI"/>
        <family val="2"/>
      </rPr>
      <t>#</t>
    </r>
    <r>
      <rPr>
        <sz val="10"/>
        <color theme="1"/>
        <rFont val="Meiryo UI"/>
        <family val="2"/>
        <charset val="128"/>
      </rPr>
      <t>47</t>
    </r>
    <r>
      <rPr>
        <sz val="11"/>
        <color theme="1"/>
        <rFont val="Meiryo UI"/>
        <family val="2"/>
        <charset val="128"/>
      </rPr>
      <t/>
    </r>
  </si>
  <si>
    <t>#48</t>
  </si>
  <si>
    <r>
      <rPr>
        <sz val="10"/>
        <color theme="1"/>
        <rFont val="Meiryo UI"/>
        <family val="2"/>
      </rPr>
      <t>#</t>
    </r>
    <r>
      <rPr>
        <sz val="10"/>
        <color theme="1"/>
        <rFont val="Meiryo UI"/>
        <family val="2"/>
        <charset val="128"/>
      </rPr>
      <t>49</t>
    </r>
    <r>
      <rPr>
        <sz val="11"/>
        <color theme="1"/>
        <rFont val="Meiryo UI"/>
        <family val="2"/>
        <charset val="128"/>
      </rPr>
      <t/>
    </r>
  </si>
  <si>
    <t>#50</t>
  </si>
  <si>
    <t>JST支援</t>
    <rPh sb="3" eb="5">
      <t>シエン</t>
    </rPh>
    <phoneticPr fontId="11"/>
  </si>
  <si>
    <t>自己資金</t>
    <rPh sb="0" eb="2">
      <t>ジコ</t>
    </rPh>
    <rPh sb="2" eb="4">
      <t>シキン</t>
    </rPh>
    <phoneticPr fontId="11"/>
  </si>
  <si>
    <t>大学院生</t>
    <rPh sb="0" eb="2">
      <t>ダイガク</t>
    </rPh>
    <rPh sb="2" eb="4">
      <t>インセイ</t>
    </rPh>
    <phoneticPr fontId="11"/>
  </si>
  <si>
    <t>ポスドク</t>
  </si>
  <si>
    <t>合計</t>
  </si>
  <si>
    <t>以下自己資金招へい者</t>
    <rPh sb="0" eb="2">
      <t>イカ</t>
    </rPh>
    <rPh sb="2" eb="4">
      <t>ジコ</t>
    </rPh>
    <rPh sb="4" eb="6">
      <t>シキン</t>
    </rPh>
    <rPh sb="6" eb="7">
      <t>ショウ</t>
    </rPh>
    <rPh sb="9" eb="10">
      <t>シャ</t>
    </rPh>
    <phoneticPr fontId="11"/>
  </si>
  <si>
    <t>※自己資金招へい者の有無を選択してください （ありの場合は以下に記入）</t>
  </si>
  <si>
    <r>
      <rPr>
        <sz val="10"/>
        <rFont val="Meiryo UI"/>
        <family val="3"/>
        <charset val="128"/>
      </rPr>
      <t>自己資金招へい者</t>
    </r>
    <r>
      <rPr>
        <sz val="10"/>
        <color theme="1"/>
        <rFont val="Meiryo UI"/>
        <family val="3"/>
        <charset val="128"/>
      </rPr>
      <t>　</t>
    </r>
    <r>
      <rPr>
        <sz val="9"/>
        <color theme="1"/>
        <rFont val="Meiryo UI"/>
        <family val="3"/>
        <charset val="128"/>
      </rPr>
      <t>　※JST支援金による招へい者と同数以下で国籍の要件を満たすこと。採択された場合にはリストを提出いただきます。</t>
    </r>
    <rPh sb="0" eb="2">
      <t>ジコ</t>
    </rPh>
    <rPh sb="2" eb="4">
      <t>シキン</t>
    </rPh>
    <rPh sb="4" eb="5">
      <t>ショウ</t>
    </rPh>
    <rPh sb="7" eb="8">
      <t>シャ</t>
    </rPh>
    <phoneticPr fontId="11"/>
  </si>
  <si>
    <t>※自己資金招へい者は枝番「＃1」以降に記載してください。</t>
    <rPh sb="1" eb="3">
      <t>ジコ</t>
    </rPh>
    <rPh sb="3" eb="5">
      <t>シキン</t>
    </rPh>
    <rPh sb="5" eb="6">
      <t>ショウ</t>
    </rPh>
    <rPh sb="8" eb="9">
      <t>シャ</t>
    </rPh>
    <rPh sb="10" eb="12">
      <t>エダバン</t>
    </rPh>
    <rPh sb="16" eb="18">
      <t>イコウ</t>
    </rPh>
    <rPh sb="19" eb="21">
      <t>キサイ</t>
    </rPh>
    <phoneticPr fontId="11"/>
  </si>
  <si>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</si>
  <si>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</si>
  <si>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</si>
  <si>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</si>
  <si>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</si>
  <si>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</si>
  <si>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</si>
  <si>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</si>
  <si>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</si>
  <si>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</si>
  <si>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</si>
  <si>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</si>
  <si>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</si>
  <si>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</si>
  <si>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11"/>
  </si>
  <si>
    <t>パレスチナ</t>
    <phoneticPr fontId="11"/>
  </si>
  <si>
    <t>※地域を選択</t>
  </si>
  <si>
    <r>
      <rPr>
        <sz val="10"/>
        <rFont val="Meiryo UI"/>
        <family val="3"/>
        <charset val="128"/>
      </rPr>
      <t>（オンライン開始日）　　　　　(オンライン終了日)</t>
    </r>
    <r>
      <rPr>
        <b/>
        <sz val="10"/>
        <rFont val="Meiryo UI"/>
        <family val="3"/>
        <charset val="128"/>
      </rPr>
      <t xml:space="preserve">
202●/●/●　　～　　202●/●/○</t>
    </r>
    <rPh sb="6" eb="9">
      <t>カイシビ</t>
    </rPh>
    <rPh sb="21" eb="24">
      <t>シュウリョウビ</t>
    </rPh>
    <phoneticPr fontId="11"/>
  </si>
  <si>
    <t>202●/●/●</t>
    <phoneticPr fontId="11"/>
  </si>
  <si>
    <r>
      <t xml:space="preserve">シート2)、3)に記入後、自動入力されます。
</t>
    </r>
    <r>
      <rPr>
        <u/>
        <sz val="9"/>
        <color rgb="FFFF0000"/>
        <rFont val="Meiryo UI"/>
        <family val="3"/>
        <charset val="128"/>
      </rPr>
      <t xml:space="preserve">
</t>
    </r>
    <r>
      <rPr>
        <sz val="9"/>
        <rFont val="Meiryo UI"/>
        <family val="3"/>
        <charset val="128"/>
      </rPr>
      <t xml:space="preserve"> </t>
    </r>
    <r>
      <rPr>
        <u/>
        <sz val="9"/>
        <rFont val="Meiryo UI"/>
        <family val="3"/>
        <charset val="128"/>
      </rPr>
      <t xml:space="preserve">※Excelのバージョン等により表示されない場合がありますが、
</t>
    </r>
    <r>
      <rPr>
        <sz val="9"/>
        <rFont val="Meiryo UI"/>
        <family val="3"/>
        <charset val="128"/>
      </rPr>
      <t xml:space="preserve"> 　 </t>
    </r>
    <r>
      <rPr>
        <u/>
        <sz val="9"/>
        <rFont val="Meiryo UI"/>
        <family val="3"/>
        <charset val="128"/>
      </rPr>
      <t>問題ありませんので、そのままご提出ください。</t>
    </r>
    <rPh sb="9" eb="11">
      <t>キニュウ</t>
    </rPh>
    <rPh sb="11" eb="12">
      <t>ゴ</t>
    </rPh>
    <rPh sb="13" eb="15">
      <t>ジドウ</t>
    </rPh>
    <rPh sb="15" eb="17">
      <t>ニュウリョク</t>
    </rPh>
    <rPh sb="37" eb="38">
      <t>トウ</t>
    </rPh>
    <rPh sb="41" eb="43">
      <t>ヒョウジ</t>
    </rPh>
    <rPh sb="47" eb="49">
      <t>バアイ</t>
    </rPh>
    <rPh sb="60" eb="62">
      <t>モンダイ</t>
    </rPh>
    <rPh sb="75" eb="77">
      <t>テイシュツ</t>
    </rPh>
    <phoneticPr fontId="11"/>
  </si>
  <si>
    <t>※交流計画の実施によって、招へい者による日本への留学、就職、共同研究等のための再来日や、招へい者と日本の教育研究機関との継続的な交流や国際的頭脳循環が促進されることについて記入してください（上記欄の記載内容と重複してもかまいません）。</t>
    <phoneticPr fontId="11"/>
  </si>
  <si>
    <t>※交流計画の実施を契機として、日本と海外の教育研究機関間の継続的連携・協力・交流の促進（グローバル化の促進）につながることを期待します。たとえば、外国語で学位取得に必要な単位を取得できる体制、外国と容易に共同研究等を行える体制の構築、具体的な取り組みを伴う協定の締結・強化などが促進されることについて記入してください（上記欄の記載内容と重複してもかまいません）。
※受入れ機関の日本人学生などが受入れに関与する場合、その内容やもたらしうる効果があれば記入してください。</t>
    <phoneticPr fontId="11"/>
  </si>
  <si>
    <r>
      <rPr>
        <b/>
        <sz val="10"/>
        <color theme="1"/>
        <rFont val="Meiryo UI"/>
        <family val="3"/>
        <charset val="128"/>
      </rPr>
      <t>【招へい単価】</t>
    </r>
    <r>
      <rPr>
        <b/>
        <sz val="10"/>
        <color rgb="FFFF0000"/>
        <rFont val="Meiryo UI"/>
        <family val="3"/>
        <charset val="128"/>
      </rPr>
      <t>※原則20,000円以下</t>
    </r>
    <r>
      <rPr>
        <b/>
        <sz val="10"/>
        <color theme="1"/>
        <rFont val="Meiryo UI"/>
        <family val="3"/>
        <charset val="128"/>
      </rPr>
      <t xml:space="preserve">
</t>
    </r>
    <r>
      <rPr>
        <sz val="8"/>
        <color theme="1"/>
        <rFont val="Meiryo UI"/>
        <family val="3"/>
        <charset val="128"/>
      </rPr>
      <t>（渡航費及び消費税相当額を除くJST支援金総計
÷受入れ人数÷受入れ日数）</t>
    </r>
    <rPh sb="1" eb="2">
      <t>ショウ</t>
    </rPh>
    <rPh sb="4" eb="6">
      <t>タンカ</t>
    </rPh>
    <rPh sb="21" eb="24">
      <t>トコウヒ</t>
    </rPh>
    <rPh sb="24" eb="25">
      <t>オヨ</t>
    </rPh>
    <rPh sb="26" eb="29">
      <t>ショウヒゼイ</t>
    </rPh>
    <rPh sb="29" eb="31">
      <t>ソウトウ</t>
    </rPh>
    <rPh sb="31" eb="32">
      <t>ガク</t>
    </rPh>
    <rPh sb="33" eb="34">
      <t>ノゾ</t>
    </rPh>
    <rPh sb="38" eb="41">
      <t>シエンキン</t>
    </rPh>
    <rPh sb="41" eb="43">
      <t>ソウケイ</t>
    </rPh>
    <rPh sb="45" eb="46">
      <t>ウ</t>
    </rPh>
    <rPh sb="46" eb="47">
      <t>イ</t>
    </rPh>
    <rPh sb="48" eb="50">
      <t>ニンズウ</t>
    </rPh>
    <rPh sb="51" eb="52">
      <t>ウ</t>
    </rPh>
    <rPh sb="52" eb="53">
      <t>イ</t>
    </rPh>
    <rPh sb="54" eb="56">
      <t>ニッスウ</t>
    </rPh>
    <phoneticPr fontId="11"/>
  </si>
  <si>
    <r>
      <rPr>
        <sz val="10"/>
        <color rgb="FFFF0000"/>
        <rFont val="Meiryo UI"/>
        <family val="3"/>
        <charset val="128"/>
      </rPr>
      <t>【必須】</t>
    </r>
    <r>
      <rPr>
        <sz val="10"/>
        <color theme="1"/>
        <rFont val="Meiryo UI"/>
        <family val="3"/>
        <charset val="128"/>
      </rPr>
      <t>(2)科学技術イノベーションに貢献しうる優秀な人材の養成・確保や国際的頭脳循環の促進について</t>
    </r>
    <phoneticPr fontId="11"/>
  </si>
  <si>
    <t>招へい者属性・人数の変更</t>
    <rPh sb="7" eb="9">
      <t>ニンズウ</t>
    </rPh>
    <phoneticPr fontId="11"/>
  </si>
  <si>
    <t>招へい者属性・人数の変更</t>
    <phoneticPr fontId="11"/>
  </si>
  <si>
    <t>abcd大学（11名）：大学生7名⇒5名、大学院生3名⇒5名、教員1名</t>
    <phoneticPr fontId="11"/>
  </si>
  <si>
    <t>Ver.2301</t>
    <phoneticPr fontId="11"/>
  </si>
  <si>
    <r>
      <rPr>
        <sz val="10"/>
        <color rgb="FFFF0000"/>
        <rFont val="Meiryo UI"/>
        <family val="3"/>
        <charset val="128"/>
      </rPr>
      <t xml:space="preserve">【受入れ機関が教育研究機関（大学、高専、高校または公的研究機関）の場合のみ必須】
</t>
    </r>
    <r>
      <rPr>
        <sz val="10"/>
        <rFont val="Meiryo UI"/>
        <family val="3"/>
        <charset val="128"/>
      </rPr>
      <t>(3)日本と諸外国・地域の教育研究機関間の継続的連携・協力・交流の促進（グローバル化の促進）</t>
    </r>
    <rPh sb="14" eb="16">
      <t>ダイガク</t>
    </rPh>
    <rPh sb="17" eb="19">
      <t>コウセン</t>
    </rPh>
    <rPh sb="20" eb="22">
      <t>コウコウ</t>
    </rPh>
    <rPh sb="25" eb="27">
      <t>コウテキ</t>
    </rPh>
    <rPh sb="27" eb="29">
      <t>ケンキュウ</t>
    </rPh>
    <rPh sb="29" eb="31">
      <t>キカン</t>
    </rPh>
    <rPh sb="37" eb="39">
      <t>ヒッス</t>
    </rPh>
    <phoneticPr fontId="11"/>
  </si>
  <si>
    <r>
      <rPr>
        <sz val="10"/>
        <color rgb="FFFF0000"/>
        <rFont val="Meiryo UI"/>
        <family val="3"/>
        <charset val="128"/>
      </rPr>
      <t>【オンライン交流を実施する場合は必須】</t>
    </r>
    <r>
      <rPr>
        <sz val="10"/>
        <rFont val="Meiryo UI"/>
        <family val="3"/>
        <charset val="128"/>
      </rPr>
      <t>招へい前後に実施するオ</t>
    </r>
    <r>
      <rPr>
        <sz val="10"/>
        <color theme="1"/>
        <rFont val="Meiryo UI"/>
        <family val="3"/>
        <charset val="128"/>
      </rPr>
      <t>ンライン交流の実施内容</t>
    </r>
    <rPh sb="19" eb="20">
      <t>ショウ</t>
    </rPh>
    <rPh sb="22" eb="24">
      <t>ゼンゴ</t>
    </rPh>
    <rPh sb="25" eb="27">
      <t>ジッシ</t>
    </rPh>
    <rPh sb="34" eb="36">
      <t>コウリュウ</t>
    </rPh>
    <rPh sb="37" eb="39">
      <t>ジッシ</t>
    </rPh>
    <rPh sb="39" eb="41">
      <t>ナイヨウ</t>
    </rPh>
    <phoneticPr fontId="11"/>
  </si>
  <si>
    <t>招へい時の注意事項説明を含めたオリエンテーションを行うとともに、○○を目的として、○○に関するオンライン講義を行い、今後の共同研究に関するディスカッションをオンラインにて実施する。
●月●日AM　オリエンテーション（招へい時の注意事項伝達など）
●月●日PM　オンライン講義（□□大学●●教授）
●月○日　　今後の共同研究に関するディスカッション</t>
    <phoneticPr fontId="11"/>
  </si>
  <si>
    <r>
      <rPr>
        <sz val="10"/>
        <color rgb="FFFF0000"/>
        <rFont val="Meiryo UI"/>
        <family val="3"/>
        <charset val="128"/>
      </rPr>
      <t>【オンライン交流を実施する場合は必須】</t>
    </r>
    <r>
      <rPr>
        <sz val="10"/>
        <color theme="1"/>
        <rFont val="Meiryo UI"/>
        <family val="3"/>
        <charset val="128"/>
      </rPr>
      <t>招へい前後に実施するオンライン交流の実施内容</t>
    </r>
    <rPh sb="19" eb="20">
      <t>ショウ</t>
    </rPh>
    <rPh sb="22" eb="24">
      <t>ゼンゴ</t>
    </rPh>
    <rPh sb="25" eb="27">
      <t>ジッシ</t>
    </rPh>
    <rPh sb="34" eb="36">
      <t>コウリュウ</t>
    </rPh>
    <rPh sb="37" eb="39">
      <t>ジッシ</t>
    </rPh>
    <rPh sb="39" eb="41">
      <t>ナイヨウ</t>
    </rPh>
    <phoneticPr fontId="11"/>
  </si>
  <si>
    <r>
      <t>【任意】その他</t>
    </r>
    <r>
      <rPr>
        <sz val="9"/>
        <rFont val="Meiryo UI"/>
        <family val="3"/>
        <charset val="128"/>
      </rPr>
      <t xml:space="preserve">
※新規の実施主担当者による申請、過去に実施した本事業での交流の結果を踏まえて発展させた交流であれば、その詳細について記入してください。
　　また、本事業の実施による再来日などの成果や他の事業での受入れ実績など、特記すべき実績があれば記入してください。</t>
    </r>
    <phoneticPr fontId="11"/>
  </si>
  <si>
    <t>招へい者属性・人数の変更</t>
    <rPh sb="0" eb="1">
      <t>ショウ</t>
    </rPh>
    <rPh sb="3" eb="4">
      <t>シャ</t>
    </rPh>
    <rPh sb="4" eb="6">
      <t>ゾクセイ</t>
    </rPh>
    <rPh sb="7" eb="9">
      <t>ニンズウ</t>
    </rPh>
    <rPh sb="10" eb="12">
      <t>ヘンコウ</t>
    </rPh>
    <phoneticPr fontId="11"/>
  </si>
  <si>
    <r>
      <rPr>
        <sz val="10"/>
        <color rgb="FFFF0000"/>
        <rFont val="Meiryo UI"/>
        <family val="3"/>
        <charset val="128"/>
      </rPr>
      <t>【必須】</t>
    </r>
    <r>
      <rPr>
        <sz val="10"/>
        <rFont val="Meiryo UI"/>
        <family val="3"/>
        <charset val="128"/>
      </rPr>
      <t>(3)来日・帰</t>
    </r>
    <r>
      <rPr>
        <sz val="10"/>
        <color theme="1"/>
        <rFont val="Meiryo UI"/>
        <family val="3"/>
        <charset val="128"/>
      </rPr>
      <t>国時の支援　</t>
    </r>
    <r>
      <rPr>
        <sz val="9"/>
        <color theme="1"/>
        <rFont val="Meiryo UI"/>
        <family val="2"/>
        <charset val="128"/>
      </rPr>
      <t>※入国時オリエンテーションおよび出国見送りについて記入してください。</t>
    </r>
    <r>
      <rPr>
        <b/>
        <u/>
        <sz val="9"/>
        <color theme="1"/>
        <rFont val="Meiryo UI"/>
        <family val="3"/>
        <charset val="128"/>
      </rPr>
      <t>出国空港までの見送りは必須です。</t>
    </r>
    <rPh sb="7" eb="9">
      <t>ライニチ</t>
    </rPh>
    <rPh sb="10" eb="13">
      <t>キコクジ</t>
    </rPh>
    <rPh sb="14" eb="16">
      <t>シエン</t>
    </rPh>
    <rPh sb="51" eb="53">
      <t>シュッコク</t>
    </rPh>
    <rPh sb="53" eb="55">
      <t>クウコウ</t>
    </rPh>
    <rPh sb="58" eb="60">
      <t>ミオク</t>
    </rPh>
    <rPh sb="62" eb="64">
      <t>ヒッス</t>
    </rPh>
    <phoneticPr fontId="11"/>
  </si>
  <si>
    <r>
      <rPr>
        <sz val="8"/>
        <color rgb="FFFF0000"/>
        <rFont val="Meiryo UI"/>
        <family val="3"/>
        <charset val="128"/>
      </rPr>
      <t>【必須】</t>
    </r>
    <r>
      <rPr>
        <sz val="10"/>
        <color theme="1"/>
        <rFont val="Meiryo UI"/>
        <family val="3"/>
        <charset val="128"/>
      </rPr>
      <t>(2)緊急時の対応手順・連絡体制　</t>
    </r>
    <r>
      <rPr>
        <sz val="9"/>
        <color theme="1"/>
        <rFont val="Meiryo UI"/>
        <family val="3"/>
        <charset val="128"/>
      </rPr>
      <t>※災害、ケガなどの緊急時対応を記入してください。</t>
    </r>
    <rPh sb="7" eb="10">
      <t>キンキュウジ</t>
    </rPh>
    <rPh sb="11" eb="13">
      <t>タイオウ</t>
    </rPh>
    <rPh sb="13" eb="15">
      <t>テジュン</t>
    </rPh>
    <rPh sb="16" eb="18">
      <t>レンラク</t>
    </rPh>
    <rPh sb="18" eb="20">
      <t>タイセイ</t>
    </rPh>
    <rPh sb="36" eb="38">
      <t>キニュウ</t>
    </rPh>
    <phoneticPr fontId="11"/>
  </si>
  <si>
    <r>
      <t>【任意】共同実施者　</t>
    </r>
    <r>
      <rPr>
        <sz val="9"/>
        <color theme="1"/>
        <rFont val="Meiryo UI"/>
        <family val="3"/>
        <charset val="128"/>
      </rPr>
      <t>※交流計画を共同で実施する他の機関の担当者について特に明示したい場合には、機関名、役職、氏名などを記入してください。</t>
    </r>
    <phoneticPr fontId="11"/>
  </si>
  <si>
    <r>
      <rPr>
        <sz val="10"/>
        <color rgb="FFFF0000"/>
        <rFont val="Meiryo UI"/>
        <family val="3"/>
        <charset val="128"/>
      </rPr>
      <t>【必須】</t>
    </r>
    <r>
      <rPr>
        <sz val="9"/>
        <rFont val="Meiryo UI"/>
        <family val="3"/>
        <charset val="128"/>
      </rPr>
      <t>招へい前後に実施するオンライン交流の有無</t>
    </r>
    <r>
      <rPr>
        <sz val="8"/>
        <rFont val="Meiryo UI"/>
        <family val="3"/>
        <charset val="128"/>
      </rPr>
      <t xml:space="preserve">
　実施する場合は実施日程（開始日～終了日）</t>
    </r>
    <rPh sb="1" eb="3">
      <t>ヒッス</t>
    </rPh>
    <rPh sb="4" eb="5">
      <t>ショウ</t>
    </rPh>
    <rPh sb="7" eb="9">
      <t>ゼンゴ</t>
    </rPh>
    <rPh sb="10" eb="12">
      <t>ジッシ</t>
    </rPh>
    <rPh sb="22" eb="24">
      <t>ウム</t>
    </rPh>
    <rPh sb="26" eb="28">
      <t>ジッシ</t>
    </rPh>
    <rPh sb="30" eb="32">
      <t>バアイ</t>
    </rPh>
    <rPh sb="33" eb="35">
      <t>ジッシ</t>
    </rPh>
    <rPh sb="35" eb="37">
      <t>ニッテイ</t>
    </rPh>
    <phoneticPr fontId="11"/>
  </si>
  <si>
    <r>
      <t xml:space="preserve">その他
</t>
    </r>
    <r>
      <rPr>
        <sz val="8"/>
        <color theme="1"/>
        <rFont val="Meiryo UI"/>
        <family val="3"/>
        <charset val="128"/>
      </rPr>
      <t xml:space="preserve">(必須の消耗品、専用会場や招へい前後に実施するオンライン交流ツール使用料、配付資料や映像などの製作費、外注費） </t>
    </r>
    <r>
      <rPr>
        <sz val="9"/>
        <color theme="1"/>
        <rFont val="Meiryo UI"/>
        <family val="3"/>
        <charset val="128"/>
      </rPr>
      <t xml:space="preserve">
</t>
    </r>
    <phoneticPr fontId="11"/>
  </si>
  <si>
    <t>招へい前後に実施するオンライン交流において使用</t>
    <phoneticPr fontId="11"/>
  </si>
  <si>
    <t>※費用を要する実験または技術研修、招へい前後に実施するオンライン交流の詳細な内容および交流計画における重要性・効果を記入してください。</t>
    <rPh sb="17" eb="18">
      <t>ショウ</t>
    </rPh>
    <rPh sb="20" eb="22">
      <t>ゼンゴ</t>
    </rPh>
    <rPh sb="23" eb="25">
      <t>ジッシ</t>
    </rPh>
    <rPh sb="32" eb="34">
      <t>コウリュウ</t>
    </rPh>
    <phoneticPr fontId="19"/>
  </si>
  <si>
    <t>（交流計画の目的、趣旨を記入してください）
なお、招へいが実施できない場合には、 代替オンライン交流を年度内に実施します。</t>
    <rPh sb="1" eb="3">
      <t>コウリュウ</t>
    </rPh>
    <rPh sb="3" eb="5">
      <t>ケイカク</t>
    </rPh>
    <rPh sb="6" eb="8">
      <t>モクテキ</t>
    </rPh>
    <rPh sb="9" eb="11">
      <t>シュシ</t>
    </rPh>
    <rPh sb="12" eb="14">
      <t>キニュウ</t>
    </rPh>
    <phoneticPr fontId="11"/>
  </si>
  <si>
    <r>
      <t>変更内容種別</t>
    </r>
    <r>
      <rPr>
        <sz val="8"/>
        <color theme="1"/>
        <rFont val="Meiryo UI"/>
        <family val="3"/>
        <charset val="128"/>
      </rPr>
      <t xml:space="preserve">
</t>
    </r>
    <r>
      <rPr>
        <sz val="8"/>
        <color rgb="FFFF0000"/>
        <rFont val="Meiryo UI"/>
        <family val="3"/>
        <charset val="128"/>
      </rPr>
      <t>【※】は様式5も提出すること</t>
    </r>
    <rPh sb="0" eb="2">
      <t>ヘンコウ</t>
    </rPh>
    <rPh sb="2" eb="4">
      <t>ナイヨウ</t>
    </rPh>
    <rPh sb="4" eb="6">
      <t>シュベツ</t>
    </rPh>
    <rPh sb="11" eb="13">
      <t>ヨウシキ</t>
    </rPh>
    <rPh sb="15" eb="17">
      <t>テイシュツ</t>
    </rPh>
    <phoneticPr fontId="11"/>
  </si>
  <si>
    <t>【2023年度】　さくら招へいプログラム　</t>
    <rPh sb="5" eb="7">
      <t>ネンド</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</si>
</sst>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yyyy/m/d;@"/>
    <numFmt numFmtId="177" formatCode="0_ "/>
    <numFmt numFmtId="178" formatCode="m&quot;月&quot;d&quot;日&quot;\(aaa\)"/>
    <numFmt numFmtId="179" formatCode="0&quot;日間&quot;\ "/>
    <numFmt numFmtId="180" formatCode="0&quot;人&quot;"/>
    <numFmt numFmtId="181" formatCode="#,##0&quot;円&quot;"/>
    <numFmt numFmtId="182" formatCode="General&quot;日&quot;&quot;間&quot;"/>
    <numFmt numFmtId="183" formatCode="General&quot;人&quot;"/>
    <numFmt numFmtId="184" formatCode="0&quot; 日間&quot;\ "/>
    <numFmt numFmtId="185" formatCode="General&quot; 人&quot;"/>
    <numFmt numFmtId="186" formatCode="General&quot; 日&quot;&quot;間&quot;"/>
    <numFmt numFmtId="187" formatCode="yyyy/m/d\ &quot;ま&quot;&quot;で&quot;"/>
    <numFmt numFmtId="188" formatCode="#,##0_ ;[Red]\-#,##0\ "/>
    <numFmt numFmtId="189" formatCode="#,##0&quot;円/人・日&quot;"/>
    <numFmt numFmtId="190" formatCode="#,##0_);[Red]\(#,##0\)"/>
    <numFmt numFmtId="191" formatCode="#,##0_ "/>
    <numFmt numFmtId="192" formatCode="yyyy&quot;年&quot;m&quot;月&quot;d&quot;日&quot;\(aaa\)"/>
  </numFmts>
  <fonts count="70"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12"/>
      <color theme="1"/>
      <name val="Meiryo UI"/>
      <family val="2"/>
      <charset val="128"/>
    </font>
    <font>
      <sz val="8"/>
      <color rgb="FFFF0000"/>
      <name val="Meiryo UI"/>
      <family val="3"/>
      <charset val="128"/>
    </font>
    <font>
      <b/>
      <sz val="9"/>
      <color rgb="FFFF0000"/>
      <name val="Meiryo UI"/>
      <family val="3"/>
      <charset val="128"/>
    </font>
    <font>
      <b/>
      <sz val="12"/>
      <color theme="1"/>
      <name val="Meiryo UI"/>
      <family val="3"/>
      <charset val="128"/>
    </font>
    <font>
      <sz val="10"/>
      <color indexed="81"/>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sz val="6"/>
      <name val="游ゴシック"/>
      <family val="2"/>
      <charset val="128"/>
      <scheme val="minor"/>
    </font>
    <font>
      <sz val="9"/>
      <color theme="1"/>
      <name val="SimSun"/>
      <charset val="134"/>
    </font>
    <font>
      <b/>
      <sz val="11"/>
      <color rgb="FFFFFF99"/>
      <name val="Meiryo UI"/>
      <family val="3"/>
      <charset val="128"/>
    </font>
    <font>
      <b/>
      <sz val="7"/>
      <name val="Meiryo UI"/>
      <family val="3"/>
      <charset val="128"/>
    </font>
    <font>
      <sz val="11"/>
      <color theme="0"/>
      <name val="Meiryo UI"/>
      <family val="2"/>
      <charset val="128"/>
    </font>
    <font>
      <b/>
      <sz val="12"/>
      <name val="Meiryo UI"/>
      <family val="3"/>
      <charset val="128"/>
    </font>
    <font>
      <b/>
      <sz val="8"/>
      <color rgb="FFFF0000"/>
      <name val="Meiryo UI"/>
      <family val="3"/>
      <charset val="128"/>
    </font>
    <font>
      <sz val="10.5"/>
      <color theme="0"/>
      <name val="Meiryo UI"/>
      <family val="3"/>
      <charset val="128"/>
    </font>
    <font>
      <sz val="10.5"/>
      <name val="Meiryo UI"/>
      <family val="3"/>
      <charset val="128"/>
    </font>
    <font>
      <sz val="10"/>
      <color rgb="FFFF0000"/>
      <name val="Meiryo UI"/>
      <family val="2"/>
      <charset val="128"/>
    </font>
    <font>
      <b/>
      <u/>
      <sz val="10.5"/>
      <name val="Meiryo UI"/>
      <family val="3"/>
      <charset val="128"/>
    </font>
    <font>
      <b/>
      <sz val="9"/>
      <color indexed="81"/>
      <name val="Meiryo UI"/>
      <family val="3"/>
      <charset val="128"/>
    </font>
    <font>
      <sz val="8"/>
      <color theme="0" tint="-0.499984740745262"/>
      <name val="Meiryo UI"/>
      <family val="2"/>
      <charset val="128"/>
    </font>
    <font>
      <sz val="12"/>
      <name val="Meiryo UI"/>
      <family val="3"/>
      <charset val="128"/>
    </font>
    <font>
      <b/>
      <sz val="8"/>
      <name val="Meiryo UI"/>
      <family val="3"/>
      <charset val="128"/>
    </font>
    <font>
      <sz val="7"/>
      <name val="Meiryo UI"/>
      <family val="3"/>
      <charset val="128"/>
    </font>
    <font>
      <sz val="8"/>
      <color theme="0" tint="-0.499984740745262"/>
      <name val="Meiryo UI"/>
      <family val="3"/>
      <charset val="128"/>
    </font>
    <font>
      <b/>
      <sz val="10"/>
      <color theme="0" tint="-0.34998626667073579"/>
      <name val="Meiryo UI"/>
      <family val="3"/>
      <charset val="128"/>
    </font>
    <font>
      <sz val="10"/>
      <color theme="1"/>
      <name val="SimSun"/>
      <charset val="134"/>
    </font>
    <font>
      <sz val="10"/>
      <color theme="1"/>
      <name val="Meiryo UI"/>
      <family val="2"/>
    </font>
    <font>
      <u/>
      <sz val="9"/>
      <color rgb="FFFF0000"/>
      <name val="Meiryo UI"/>
      <family val="3"/>
      <charset val="128"/>
    </font>
    <font>
      <u/>
      <sz val="9"/>
      <name val="Meiryo UI"/>
      <family val="3"/>
      <charset val="128"/>
    </font>
    <font>
      <b/>
      <u/>
      <sz val="9"/>
      <color theme="1"/>
      <name val="Meiryo UI"/>
      <family val="3"/>
      <charset val="128"/>
    </font>
  </fonts>
  <fills count="12">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17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diagonalUp="1">
      <left style="hair">
        <color auto="1"/>
      </left>
      <right style="hair">
        <color auto="1"/>
      </right>
      <top style="thin">
        <color indexed="64"/>
      </top>
      <bottom style="thin">
        <color indexed="64"/>
      </bottom>
      <diagonal style="hair">
        <color auto="1"/>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diagonalUp="1">
      <left style="hair">
        <color auto="1"/>
      </left>
      <right style="thin">
        <color indexed="64"/>
      </right>
      <top/>
      <bottom style="thin">
        <color indexed="64"/>
      </bottom>
      <diagonal style="hair">
        <color indexed="64"/>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diagonalUp="1">
      <left style="hair">
        <color auto="1"/>
      </left>
      <right style="thin">
        <color indexed="64"/>
      </right>
      <top/>
      <bottom/>
      <diagonal style="hair">
        <color auto="1"/>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right style="hair">
        <color auto="1"/>
      </right>
      <top style="thin">
        <color indexed="64"/>
      </top>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indexed="64"/>
      </left>
      <right style="medium">
        <color indexed="64"/>
      </right>
      <top style="thin">
        <color indexed="64"/>
      </top>
      <bottom style="hair">
        <color auto="1"/>
      </bottom>
      <diagonal/>
    </border>
    <border>
      <left style="medium">
        <color indexed="64"/>
      </left>
      <right style="medium">
        <color indexed="64"/>
      </right>
      <top style="hair">
        <color auto="1"/>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auto="1"/>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medium">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style="hair">
        <color auto="1"/>
      </left>
      <right style="medium">
        <color indexed="64"/>
      </right>
      <top/>
      <bottom/>
      <diagonal/>
    </border>
    <border>
      <left style="hair">
        <color auto="1"/>
      </left>
      <right style="medium">
        <color indexed="64"/>
      </right>
      <top style="thin">
        <color indexed="64"/>
      </top>
      <bottom/>
      <diagonal/>
    </border>
    <border>
      <left style="hair">
        <color auto="1"/>
      </left>
      <right style="medium">
        <color indexed="64"/>
      </right>
      <top/>
      <bottom style="thin">
        <color indexed="64"/>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thin">
        <color indexed="64"/>
      </right>
      <top style="medium">
        <color indexed="64"/>
      </top>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hair">
        <color auto="1"/>
      </left>
      <right style="thin">
        <color auto="1"/>
      </right>
      <top/>
      <bottom/>
      <diagonal/>
    </border>
    <border>
      <left style="medium">
        <color indexed="64"/>
      </left>
      <right style="hair">
        <color auto="1"/>
      </right>
      <top style="hair">
        <color auto="1"/>
      </top>
      <bottom/>
      <diagonal/>
    </border>
    <border diagonalUp="1">
      <left style="medium">
        <color indexed="64"/>
      </left>
      <right style="medium">
        <color indexed="64"/>
      </right>
      <top style="hair">
        <color auto="1"/>
      </top>
      <bottom style="thin">
        <color indexed="64"/>
      </bottom>
      <diagonal style="hair">
        <color indexed="64"/>
      </diagonal>
    </border>
    <border>
      <left style="thin">
        <color indexed="64"/>
      </left>
      <right style="hair">
        <color auto="1"/>
      </right>
      <top style="hair">
        <color auto="1"/>
      </top>
      <bottom/>
      <diagonal/>
    </border>
    <border>
      <left style="thick">
        <color theme="8" tint="-0.24994659260841701"/>
      </left>
      <right style="thick">
        <color theme="8" tint="-0.24994659260841701"/>
      </right>
      <top style="thick">
        <color theme="8" tint="-0.24994659260841701"/>
      </top>
      <bottom style="thin">
        <color indexed="64"/>
      </bottom>
      <diagonal/>
    </border>
    <border>
      <left style="thick">
        <color theme="8" tint="-0.24994659260841701"/>
      </left>
      <right style="thick">
        <color theme="8" tint="-0.24994659260841701"/>
      </right>
      <top/>
      <bottom style="thin">
        <color indexed="64"/>
      </bottom>
      <diagonal/>
    </border>
    <border>
      <left style="thick">
        <color theme="8" tint="-0.24994659260841701"/>
      </left>
      <right style="thin">
        <color auto="1"/>
      </right>
      <top style="thin">
        <color auto="1"/>
      </top>
      <bottom style="thin">
        <color indexed="64"/>
      </bottom>
      <diagonal/>
    </border>
    <border>
      <left style="thin">
        <color indexed="64"/>
      </left>
      <right style="thick">
        <color theme="8" tint="-0.24994659260841701"/>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thin">
        <color indexed="64"/>
      </bottom>
      <diagonal/>
    </border>
    <border>
      <left style="medium">
        <color indexed="64"/>
      </left>
      <right/>
      <top style="medium">
        <color indexed="64"/>
      </top>
      <bottom style="hair">
        <color auto="1"/>
      </bottom>
      <diagonal/>
    </border>
    <border>
      <left style="medium">
        <color indexed="64"/>
      </left>
      <right/>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hair">
        <color auto="1"/>
      </right>
      <top style="double">
        <color indexed="64"/>
      </top>
      <bottom style="hair">
        <color auto="1"/>
      </bottom>
      <diagonal/>
    </border>
    <border>
      <left style="hair">
        <color auto="1"/>
      </left>
      <right style="thin">
        <color indexed="64"/>
      </right>
      <top style="double">
        <color indexed="64"/>
      </top>
      <bottom style="hair">
        <color auto="1"/>
      </bottom>
      <diagonal/>
    </border>
  </borders>
  <cellStyleXfs count="3">
    <xf numFmtId="0" fontId="0" fillId="0" borderId="0">
      <alignment vertical="center"/>
    </xf>
    <xf numFmtId="38" fontId="26" fillId="0" borderId="0" applyFont="0" applyFill="0" applyBorder="0" applyAlignment="0" applyProtection="0">
      <alignment vertical="center"/>
    </xf>
    <xf numFmtId="0" fontId="7" fillId="0" borderId="0">
      <alignment vertical="center"/>
    </xf>
  </cellStyleXfs>
  <cellXfs count="1120">
    <xf numFmtId="0" fontId="0" fillId="0" borderId="0" xfId="0">
      <alignment vertical="center"/>
    </xf>
    <xf numFmtId="0" fontId="18" fillId="0" borderId="0" xfId="0" applyFont="1" applyAlignment="1">
      <alignment horizontal="right" vertical="center"/>
    </xf>
    <xf numFmtId="0" fontId="14" fillId="0" borderId="0" xfId="0" applyFont="1">
      <alignment vertical="center"/>
    </xf>
    <xf numFmtId="0" fontId="0" fillId="0" borderId="0" xfId="0" applyAlignment="1">
      <alignment vertical="top" wrapText="1"/>
    </xf>
    <xf numFmtId="0" fontId="0" fillId="0" borderId="0" xfId="0" applyFill="1">
      <alignment vertical="center"/>
    </xf>
    <xf numFmtId="0" fontId="29" fillId="2" borderId="0" xfId="0" applyFont="1" applyFill="1" applyAlignment="1">
      <alignment vertical="center"/>
    </xf>
    <xf numFmtId="0" fontId="15" fillId="3" borderId="22" xfId="0" applyFont="1" applyFill="1" applyBorder="1" applyAlignment="1">
      <alignment vertical="center" wrapText="1"/>
    </xf>
    <xf numFmtId="0" fontId="0" fillId="0" borderId="0" xfId="0" applyBorder="1">
      <alignment vertical="center"/>
    </xf>
    <xf numFmtId="0" fontId="32" fillId="0" borderId="0" xfId="0" applyFont="1" applyAlignment="1">
      <alignment vertical="top" wrapText="1"/>
    </xf>
    <xf numFmtId="0" fontId="32" fillId="0" borderId="0" xfId="0" applyFont="1" applyAlignment="1">
      <alignment horizontal="left" vertical="top"/>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horizontal="right" vertical="center" wrapText="1"/>
    </xf>
    <xf numFmtId="0" fontId="29" fillId="2" borderId="0" xfId="0" applyFont="1" applyFill="1" applyAlignment="1">
      <alignment vertical="center" wrapText="1"/>
    </xf>
    <xf numFmtId="0" fontId="0" fillId="0" borderId="0" xfId="0" applyAlignment="1">
      <alignment vertical="center" wrapText="1"/>
    </xf>
    <xf numFmtId="0" fontId="15" fillId="3" borderId="2" xfId="0" applyFont="1" applyFill="1" applyBorder="1" applyAlignment="1">
      <alignment vertical="center" wrapText="1"/>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xf>
    <xf numFmtId="0" fontId="14" fillId="2" borderId="5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0" fillId="0" borderId="29" xfId="0" applyBorder="1">
      <alignment vertical="center"/>
    </xf>
    <xf numFmtId="0" fontId="32" fillId="0" borderId="0" xfId="0" applyFont="1" applyAlignment="1">
      <alignment vertical="top" wrapText="1"/>
    </xf>
    <xf numFmtId="0" fontId="0" fillId="0" borderId="0" xfId="0" applyFont="1">
      <alignment vertical="center"/>
    </xf>
    <xf numFmtId="38" fontId="15" fillId="0" borderId="47" xfId="1" applyFont="1" applyFill="1" applyBorder="1">
      <alignment vertical="center"/>
    </xf>
    <xf numFmtId="38" fontId="15" fillId="0" borderId="0" xfId="1" applyFont="1" applyFill="1" applyBorder="1">
      <alignment vertical="center"/>
    </xf>
    <xf numFmtId="181" fontId="16" fillId="0" borderId="0" xfId="1" applyNumberFormat="1" applyFont="1" applyBorder="1" applyAlignment="1">
      <alignment horizontal="left" vertical="center"/>
    </xf>
    <xf numFmtId="38" fontId="15" fillId="0" borderId="58" xfId="1" applyFont="1" applyFill="1" applyBorder="1">
      <alignment vertical="center"/>
    </xf>
    <xf numFmtId="0" fontId="14" fillId="2" borderId="46" xfId="0" applyFont="1" applyFill="1" applyBorder="1" applyAlignment="1">
      <alignment horizontal="center" vertical="center"/>
    </xf>
    <xf numFmtId="0" fontId="41" fillId="0" borderId="0" xfId="0" applyFont="1" applyBorder="1">
      <alignment vertical="center"/>
    </xf>
    <xf numFmtId="0" fontId="6" fillId="3" borderId="38" xfId="0" applyFont="1" applyFill="1" applyBorder="1" applyAlignment="1">
      <alignment vertical="top" wrapText="1"/>
    </xf>
    <xf numFmtId="0" fontId="12" fillId="3" borderId="22" xfId="0" applyFont="1" applyFill="1" applyBorder="1" applyAlignment="1">
      <alignment horizontal="left" vertical="center" wrapText="1"/>
    </xf>
    <xf numFmtId="0" fontId="12" fillId="3" borderId="1" xfId="0" applyFont="1" applyFill="1" applyBorder="1" applyAlignment="1">
      <alignment vertical="center"/>
    </xf>
    <xf numFmtId="0" fontId="15" fillId="3" borderId="41" xfId="0" applyFont="1" applyFill="1" applyBorder="1" applyAlignment="1">
      <alignment vertical="center"/>
    </xf>
    <xf numFmtId="0" fontId="43" fillId="0" borderId="0" xfId="0" applyFont="1">
      <alignment vertical="center"/>
    </xf>
    <xf numFmtId="0" fontId="15" fillId="0" borderId="52" xfId="0" applyFont="1" applyFill="1" applyBorder="1" applyAlignment="1" applyProtection="1">
      <alignment horizontal="center" vertical="center"/>
      <protection locked="0"/>
    </xf>
    <xf numFmtId="186" fontId="0" fillId="0" borderId="0" xfId="0" applyNumberFormat="1">
      <alignment vertical="center"/>
    </xf>
    <xf numFmtId="0" fontId="15" fillId="3" borderId="11" xfId="0" applyFont="1" applyFill="1" applyBorder="1" applyAlignment="1">
      <alignment horizontal="left" vertical="center" wrapText="1"/>
    </xf>
    <xf numFmtId="0" fontId="5" fillId="3" borderId="50" xfId="0" applyFont="1" applyFill="1" applyBorder="1" applyAlignment="1">
      <alignment vertical="center" wrapText="1"/>
    </xf>
    <xf numFmtId="0" fontId="17" fillId="2" borderId="0" xfId="0" applyFont="1" applyFill="1" applyAlignment="1">
      <alignment horizontal="left" vertical="center"/>
    </xf>
    <xf numFmtId="0" fontId="18" fillId="0" borderId="0" xfId="0" applyFont="1" applyAlignment="1" applyProtection="1">
      <alignment horizontal="right" vertical="center"/>
      <protection hidden="1"/>
    </xf>
    <xf numFmtId="0" fontId="0" fillId="0" borderId="0" xfId="0" applyNumberFormat="1">
      <alignment vertical="center"/>
    </xf>
    <xf numFmtId="0" fontId="40" fillId="0" borderId="0" xfId="0" applyFont="1" applyAlignment="1" applyProtection="1">
      <alignment horizontal="right" vertical="center"/>
      <protection hidden="1"/>
    </xf>
    <xf numFmtId="0" fontId="43" fillId="0" borderId="0" xfId="0" applyNumberFormat="1" applyFont="1">
      <alignment vertical="center"/>
    </xf>
    <xf numFmtId="0" fontId="0" fillId="0" borderId="0" xfId="0" applyNumberFormat="1" applyFill="1" applyBorder="1" applyAlignment="1">
      <alignment vertical="center"/>
    </xf>
    <xf numFmtId="0" fontId="24" fillId="3" borderId="17" xfId="0" applyFont="1" applyFill="1" applyBorder="1" applyAlignment="1">
      <alignment vertical="center"/>
    </xf>
    <xf numFmtId="0" fontId="44" fillId="0" borderId="0" xfId="0" applyFont="1">
      <alignment vertical="center"/>
    </xf>
    <xf numFmtId="0" fontId="15" fillId="2" borderId="63" xfId="0" applyFont="1" applyFill="1" applyBorder="1" applyAlignment="1">
      <alignment horizontal="center" vertical="center"/>
    </xf>
    <xf numFmtId="0" fontId="12" fillId="6" borderId="0" xfId="0" applyFont="1" applyFill="1">
      <alignment vertical="center"/>
    </xf>
    <xf numFmtId="0" fontId="25" fillId="0" borderId="1" xfId="0" applyFont="1" applyBorder="1" applyAlignment="1" applyProtection="1">
      <alignment vertical="center" shrinkToFit="1"/>
      <protection locked="0"/>
    </xf>
    <xf numFmtId="0" fontId="25"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5"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5" fillId="0" borderId="45" xfId="0" applyFont="1" applyFill="1" applyBorder="1" applyAlignment="1" applyProtection="1">
      <alignment horizontal="center" vertical="center"/>
      <protection hidden="1"/>
    </xf>
    <xf numFmtId="0" fontId="15" fillId="3" borderId="91" xfId="0" applyFont="1" applyFill="1" applyBorder="1" applyAlignment="1">
      <alignment horizontal="center" vertical="center"/>
    </xf>
    <xf numFmtId="0" fontId="15" fillId="0" borderId="83"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protection hidden="1"/>
    </xf>
    <xf numFmtId="0" fontId="29" fillId="0" borderId="77"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hidden="1"/>
    </xf>
    <xf numFmtId="0" fontId="29" fillId="0" borderId="82" xfId="0" applyFont="1" applyFill="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48" fillId="0" borderId="59" xfId="0" applyFont="1" applyBorder="1" applyProtection="1">
      <alignment vertical="center"/>
      <protection locked="0"/>
    </xf>
    <xf numFmtId="0" fontId="15" fillId="0" borderId="59" xfId="0" applyFont="1" applyBorder="1" applyAlignment="1" applyProtection="1">
      <alignment horizontal="center" vertical="center"/>
      <protection locked="0"/>
    </xf>
    <xf numFmtId="176" fontId="15" fillId="0" borderId="59" xfId="0" applyNumberFormat="1" applyFont="1" applyBorder="1" applyAlignment="1" applyProtection="1">
      <alignment horizontal="center" vertical="center" shrinkToFit="1"/>
      <protection locked="0"/>
    </xf>
    <xf numFmtId="176" fontId="15" fillId="0" borderId="59" xfId="0" applyNumberFormat="1" applyFont="1" applyBorder="1" applyAlignment="1" applyProtection="1">
      <alignment horizontal="center" vertical="center" shrinkToFit="1"/>
      <protection locked="0" hidden="1"/>
    </xf>
    <xf numFmtId="0" fontId="52" fillId="0" borderId="0" xfId="0" applyFont="1" applyFill="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0" fillId="6" borderId="0" xfId="0" applyFont="1" applyFill="1" applyBorder="1" applyAlignment="1" applyProtection="1">
      <alignment vertical="center" wrapText="1"/>
    </xf>
    <xf numFmtId="0" fontId="40" fillId="6" borderId="0" xfId="0" applyFont="1" applyFill="1" applyBorder="1" applyAlignment="1" applyProtection="1">
      <alignment vertical="center"/>
    </xf>
    <xf numFmtId="0" fontId="40" fillId="6" borderId="31" xfId="0" applyFont="1" applyFill="1" applyBorder="1" applyAlignment="1" applyProtection="1">
      <alignment horizontal="center" vertical="center" wrapText="1"/>
    </xf>
    <xf numFmtId="0" fontId="40" fillId="6" borderId="31" xfId="0" applyFont="1" applyFill="1" applyBorder="1" applyAlignment="1" applyProtection="1">
      <alignment horizontal="center" vertical="center"/>
    </xf>
    <xf numFmtId="14" fontId="40" fillId="6" borderId="31" xfId="0" applyNumberFormat="1" applyFont="1" applyFill="1" applyBorder="1" applyAlignment="1" applyProtection="1">
      <alignment horizontal="center" vertical="center"/>
    </xf>
    <xf numFmtId="14" fontId="40" fillId="6" borderId="31" xfId="0" applyNumberFormat="1" applyFont="1" applyFill="1" applyBorder="1" applyAlignment="1" applyProtection="1">
      <alignment vertical="center" wrapText="1"/>
    </xf>
    <xf numFmtId="0" fontId="40" fillId="6" borderId="31" xfId="0" applyFont="1" applyFill="1" applyBorder="1" applyAlignment="1" applyProtection="1">
      <alignment vertical="center" wrapText="1"/>
    </xf>
    <xf numFmtId="0" fontId="15" fillId="2" borderId="8" xfId="0" applyFont="1" applyFill="1" applyBorder="1" applyAlignment="1">
      <alignment horizontal="center" vertical="center"/>
    </xf>
    <xf numFmtId="0" fontId="14" fillId="3" borderId="15" xfId="0" applyFont="1" applyFill="1" applyBorder="1" applyAlignment="1">
      <alignment vertical="center"/>
    </xf>
    <xf numFmtId="0" fontId="14" fillId="3" borderId="20" xfId="0" applyFont="1" applyFill="1" applyBorder="1" applyAlignment="1">
      <alignment vertical="center"/>
    </xf>
    <xf numFmtId="0" fontId="15" fillId="2" borderId="26" xfId="0" applyFont="1" applyFill="1" applyBorder="1" applyAlignment="1">
      <alignment horizontal="center" vertical="center"/>
    </xf>
    <xf numFmtId="0" fontId="16" fillId="2" borderId="26" xfId="0" applyFont="1" applyFill="1" applyBorder="1" applyAlignment="1">
      <alignment horizontal="center" vertical="center" wrapText="1"/>
    </xf>
    <xf numFmtId="0" fontId="15" fillId="2" borderId="49" xfId="0" applyFont="1" applyFill="1" applyBorder="1" applyAlignment="1">
      <alignment horizontal="center" vertical="center"/>
    </xf>
    <xf numFmtId="0" fontId="14" fillId="2" borderId="10" xfId="0" applyFont="1" applyFill="1" applyBorder="1" applyAlignment="1">
      <alignment horizontal="center" vertical="center" wrapText="1"/>
    </xf>
    <xf numFmtId="0" fontId="15" fillId="3" borderId="11" xfId="0" applyFont="1" applyFill="1" applyBorder="1" applyAlignment="1">
      <alignment vertical="center" wrapText="1"/>
    </xf>
    <xf numFmtId="0" fontId="15" fillId="0" borderId="39" xfId="0" applyFont="1" applyBorder="1" applyAlignment="1" applyProtection="1">
      <alignment vertical="top" wrapText="1"/>
      <protection locked="0"/>
    </xf>
    <xf numFmtId="0" fontId="15" fillId="3" borderId="32" xfId="0" applyFont="1" applyFill="1" applyBorder="1" applyAlignment="1">
      <alignment vertical="top" textRotation="255"/>
    </xf>
    <xf numFmtId="0" fontId="25" fillId="0" borderId="51" xfId="0" applyFont="1" applyFill="1" applyBorder="1" applyAlignment="1" applyProtection="1">
      <alignment horizontal="center" vertical="center" wrapText="1"/>
      <protection hidden="1"/>
    </xf>
    <xf numFmtId="0" fontId="15" fillId="0" borderId="20" xfId="0" applyFont="1" applyFill="1" applyBorder="1" applyAlignment="1" applyProtection="1">
      <alignment horizontal="center" vertical="center" wrapText="1"/>
      <protection hidden="1"/>
    </xf>
    <xf numFmtId="0" fontId="15" fillId="0" borderId="92" xfId="0" applyFont="1" applyFill="1" applyBorder="1" applyAlignment="1" applyProtection="1">
      <alignment horizontal="center" vertical="center" wrapText="1"/>
      <protection hidden="1"/>
    </xf>
    <xf numFmtId="0" fontId="15" fillId="3" borderId="89" xfId="0" applyFont="1" applyFill="1" applyBorder="1" applyAlignment="1">
      <alignment vertical="center" wrapText="1"/>
    </xf>
    <xf numFmtId="0" fontId="15" fillId="3" borderId="88" xfId="0" applyFont="1" applyFill="1" applyBorder="1" applyAlignment="1">
      <alignment horizontal="center" vertical="center" wrapText="1"/>
    </xf>
    <xf numFmtId="0" fontId="15" fillId="0" borderId="7" xfId="0" applyFont="1" applyFill="1" applyBorder="1" applyAlignment="1" applyProtection="1">
      <alignment horizontal="left" vertical="center" shrinkToFit="1"/>
      <protection hidden="1"/>
    </xf>
    <xf numFmtId="176" fontId="15" fillId="0" borderId="25" xfId="0" applyNumberFormat="1" applyFont="1" applyBorder="1" applyAlignment="1" applyProtection="1">
      <alignment horizontal="center" vertical="top" shrinkToFit="1"/>
      <protection locked="0"/>
    </xf>
    <xf numFmtId="0" fontId="15" fillId="0" borderId="26" xfId="0" applyFont="1" applyBorder="1" applyAlignment="1" applyProtection="1">
      <alignment vertical="top" wrapText="1"/>
      <protection locked="0"/>
    </xf>
    <xf numFmtId="0" fontId="15" fillId="0" borderId="27"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0" fontId="15" fillId="0" borderId="57"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24" fillId="0" borderId="0" xfId="0" applyFont="1">
      <alignment vertical="center"/>
    </xf>
    <xf numFmtId="0" fontId="54" fillId="0" borderId="0" xfId="0" applyFont="1" applyFill="1">
      <alignment vertical="center"/>
    </xf>
    <xf numFmtId="0" fontId="18" fillId="0" borderId="0" xfId="0" applyFont="1" applyAlignment="1" applyProtection="1">
      <alignment horizontal="right" vertical="center"/>
      <protection hidden="1"/>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42" fillId="2" borderId="8" xfId="0" applyFont="1" applyFill="1" applyBorder="1" applyAlignment="1">
      <alignment vertical="center"/>
    </xf>
    <xf numFmtId="0" fontId="42" fillId="2" borderId="9" xfId="0" applyFont="1" applyFill="1" applyBorder="1" applyAlignment="1">
      <alignment vertical="center" wrapText="1"/>
    </xf>
    <xf numFmtId="0" fontId="42" fillId="2" borderId="10" xfId="0" applyFont="1" applyFill="1" applyBorder="1" applyAlignment="1">
      <alignment vertical="center" wrapText="1"/>
    </xf>
    <xf numFmtId="0" fontId="51" fillId="0" borderId="0" xfId="0" applyFont="1" applyFill="1" applyAlignment="1" applyProtection="1">
      <alignment vertical="center"/>
      <protection hidden="1"/>
    </xf>
    <xf numFmtId="0" fontId="0" fillId="0" borderId="0" xfId="0" applyFill="1" applyAlignment="1" applyProtection="1">
      <alignment horizontal="center" vertical="center"/>
      <protection hidden="1"/>
    </xf>
    <xf numFmtId="0" fontId="17" fillId="2" borderId="0" xfId="0" applyFont="1" applyFill="1" applyAlignment="1" applyProtection="1">
      <alignment vertical="center"/>
      <protection hidden="1"/>
    </xf>
    <xf numFmtId="0" fontId="29" fillId="2" borderId="0" xfId="0" applyFont="1" applyFill="1" applyAlignment="1" applyProtection="1">
      <alignment vertical="center"/>
      <protection hidden="1"/>
    </xf>
    <xf numFmtId="0" fontId="29" fillId="0" borderId="0" xfId="0" applyFont="1" applyFill="1" applyAlignment="1" applyProtection="1">
      <alignment vertical="center"/>
      <protection hidden="1"/>
    </xf>
    <xf numFmtId="0" fontId="0" fillId="0" borderId="0" xfId="0" applyProtection="1">
      <alignment vertical="center"/>
      <protection hidden="1"/>
    </xf>
    <xf numFmtId="180" fontId="15" fillId="0" borderId="0" xfId="0" applyNumberFormat="1" applyFont="1" applyBorder="1" applyAlignment="1" applyProtection="1">
      <alignment vertical="center" shrinkToFit="1"/>
      <protection hidden="1"/>
    </xf>
    <xf numFmtId="0" fontId="12" fillId="6" borderId="98" xfId="0" applyFont="1" applyFill="1" applyBorder="1" applyProtection="1">
      <alignment vertical="center"/>
      <protection hidden="1"/>
    </xf>
    <xf numFmtId="0" fontId="12" fillId="6" borderId="99" xfId="0" applyFont="1" applyFill="1" applyBorder="1" applyProtection="1">
      <alignment vertical="center"/>
      <protection hidden="1"/>
    </xf>
    <xf numFmtId="0" fontId="48" fillId="6" borderId="99" xfId="0" applyFont="1" applyFill="1" applyBorder="1" applyProtection="1">
      <alignment vertical="center"/>
      <protection hidden="1"/>
    </xf>
    <xf numFmtId="176" fontId="12" fillId="6" borderId="99" xfId="0" applyNumberFormat="1" applyFont="1" applyFill="1" applyBorder="1" applyProtection="1">
      <alignment vertical="center"/>
      <protection hidden="1"/>
    </xf>
    <xf numFmtId="0" fontId="12" fillId="6" borderId="100" xfId="0" applyFont="1" applyFill="1" applyBorder="1" applyProtection="1">
      <alignment vertical="center"/>
      <protection hidden="1"/>
    </xf>
    <xf numFmtId="0" fontId="12" fillId="6" borderId="101" xfId="0" applyFont="1" applyFill="1" applyBorder="1" applyProtection="1">
      <alignment vertical="center"/>
      <protection hidden="1"/>
    </xf>
    <xf numFmtId="0" fontId="12" fillId="6" borderId="59" xfId="0" applyFont="1" applyFill="1" applyBorder="1" applyProtection="1">
      <alignment vertical="center"/>
      <protection hidden="1"/>
    </xf>
    <xf numFmtId="0" fontId="48" fillId="6" borderId="59" xfId="0" applyFont="1" applyFill="1" applyBorder="1" applyProtection="1">
      <alignment vertical="center"/>
      <protection hidden="1"/>
    </xf>
    <xf numFmtId="176" fontId="12" fillId="6" borderId="59" xfId="0" applyNumberFormat="1" applyFont="1" applyFill="1" applyBorder="1" applyProtection="1">
      <alignment vertical="center"/>
      <protection hidden="1"/>
    </xf>
    <xf numFmtId="0" fontId="12" fillId="6" borderId="102" xfId="0" applyFont="1" applyFill="1" applyBorder="1" applyProtection="1">
      <alignment vertical="center"/>
      <protection hidden="1"/>
    </xf>
    <xf numFmtId="0" fontId="12" fillId="6" borderId="103" xfId="0" applyFont="1" applyFill="1" applyBorder="1" applyProtection="1">
      <alignment vertical="center"/>
      <protection hidden="1"/>
    </xf>
    <xf numFmtId="0" fontId="12" fillId="6" borderId="104" xfId="0" applyFont="1" applyFill="1" applyBorder="1" applyProtection="1">
      <alignment vertical="center"/>
      <protection hidden="1"/>
    </xf>
    <xf numFmtId="0" fontId="48" fillId="6" borderId="104" xfId="0" applyFont="1" applyFill="1" applyBorder="1" applyProtection="1">
      <alignment vertical="center"/>
      <protection hidden="1"/>
    </xf>
    <xf numFmtId="176" fontId="12" fillId="6" borderId="104" xfId="0" applyNumberFormat="1" applyFont="1" applyFill="1" applyBorder="1" applyProtection="1">
      <alignment vertical="center"/>
      <protection hidden="1"/>
    </xf>
    <xf numFmtId="0" fontId="12" fillId="6" borderId="105" xfId="0" applyFont="1" applyFill="1" applyBorder="1" applyProtection="1">
      <alignment vertical="center"/>
      <protection hidden="1"/>
    </xf>
    <xf numFmtId="0" fontId="17" fillId="0" borderId="0" xfId="0" applyFont="1" applyFill="1" applyAlignment="1">
      <alignment vertical="center"/>
    </xf>
    <xf numFmtId="0" fontId="15" fillId="0" borderId="0" xfId="0" applyFont="1" applyFill="1" applyBorder="1" applyAlignment="1">
      <alignment horizontal="left" vertical="top" wrapText="1"/>
    </xf>
    <xf numFmtId="0" fontId="2" fillId="0" borderId="0" xfId="0" applyFo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5" fillId="2" borderId="46" xfId="0" applyFont="1" applyFill="1" applyBorder="1" applyAlignment="1">
      <alignment horizontal="center" vertical="center"/>
    </xf>
    <xf numFmtId="0" fontId="15" fillId="2" borderId="87" xfId="0" applyFont="1" applyFill="1" applyBorder="1" applyAlignment="1">
      <alignment horizontal="center" vertical="center"/>
    </xf>
    <xf numFmtId="0" fontId="15" fillId="6" borderId="34" xfId="0" applyFont="1" applyFill="1" applyBorder="1" applyAlignment="1" applyProtection="1">
      <alignment vertical="top" wrapText="1"/>
      <protection locked="0"/>
    </xf>
    <xf numFmtId="0" fontId="15" fillId="6" borderId="28" xfId="0" applyFont="1" applyFill="1" applyBorder="1" applyAlignment="1" applyProtection="1">
      <alignment vertical="top" wrapText="1"/>
      <protection locked="0"/>
    </xf>
    <xf numFmtId="56" fontId="12" fillId="6" borderId="50" xfId="0" applyNumberFormat="1" applyFont="1" applyFill="1" applyBorder="1" applyAlignment="1" applyProtection="1">
      <alignment horizontal="center" shrinkToFit="1"/>
      <protection hidden="1"/>
    </xf>
    <xf numFmtId="56" fontId="12" fillId="6" borderId="11" xfId="0" applyNumberFormat="1" applyFont="1" applyFill="1" applyBorder="1" applyAlignment="1" applyProtection="1">
      <alignment horizontal="center" vertical="top" shrinkToFit="1"/>
      <protection hidden="1"/>
    </xf>
    <xf numFmtId="178" fontId="12" fillId="6" borderId="38" xfId="0" applyNumberFormat="1" applyFont="1" applyFill="1" applyBorder="1" applyAlignment="1" applyProtection="1">
      <alignment horizontal="center" vertical="top" shrinkToFit="1"/>
      <protection hidden="1"/>
    </xf>
    <xf numFmtId="178" fontId="12" fillId="6" borderId="22" xfId="0" applyNumberFormat="1" applyFont="1" applyFill="1" applyBorder="1" applyAlignment="1" applyProtection="1">
      <alignment horizontal="center" vertical="top" shrinkToFit="1"/>
      <protection hidden="1"/>
    </xf>
    <xf numFmtId="177" fontId="15" fillId="0" borderId="59" xfId="0" applyNumberFormat="1" applyFont="1" applyBorder="1" applyAlignment="1">
      <alignment horizontal="right" vertical="center"/>
    </xf>
    <xf numFmtId="0" fontId="15" fillId="7" borderId="20" xfId="0" applyFont="1" applyFill="1" applyBorder="1" applyAlignment="1" applyProtection="1">
      <alignment horizontal="center" vertical="center" wrapText="1"/>
      <protection hidden="1"/>
    </xf>
    <xf numFmtId="0" fontId="15" fillId="7" borderId="51" xfId="0" applyFont="1" applyFill="1" applyBorder="1" applyAlignment="1" applyProtection="1">
      <alignment horizontal="center" vertical="center"/>
      <protection locked="0"/>
    </xf>
    <xf numFmtId="0" fontId="15" fillId="7" borderId="52" xfId="0" applyFont="1" applyFill="1" applyBorder="1" applyAlignment="1" applyProtection="1">
      <alignment horizontal="center" vertical="center"/>
      <protection locked="0"/>
    </xf>
    <xf numFmtId="0" fontId="15" fillId="7" borderId="83" xfId="0" applyFont="1" applyFill="1" applyBorder="1" applyAlignment="1" applyProtection="1">
      <alignment horizontal="center" vertical="center"/>
      <protection locked="0"/>
    </xf>
    <xf numFmtId="0" fontId="15" fillId="7" borderId="45" xfId="0" applyFont="1" applyFill="1" applyBorder="1" applyAlignment="1" applyProtection="1">
      <alignment horizontal="center" vertical="center"/>
      <protection hidden="1"/>
    </xf>
    <xf numFmtId="0" fontId="0" fillId="0" borderId="139" xfId="0" applyBorder="1">
      <alignment vertical="center"/>
    </xf>
    <xf numFmtId="0" fontId="0" fillId="0" borderId="140" xfId="0" applyBorder="1">
      <alignment vertical="center"/>
    </xf>
    <xf numFmtId="0" fontId="12" fillId="9" borderId="59" xfId="0" applyFont="1" applyFill="1" applyBorder="1" applyAlignment="1">
      <alignment vertical="center" wrapText="1"/>
    </xf>
    <xf numFmtId="0" fontId="12" fillId="9" borderId="63" xfId="0" applyFont="1" applyFill="1" applyBorder="1" applyAlignment="1">
      <alignment vertical="center" wrapText="1"/>
    </xf>
    <xf numFmtId="0" fontId="12" fillId="9" borderId="61" xfId="0" applyFont="1" applyFill="1" applyBorder="1" applyAlignment="1">
      <alignment vertical="center" wrapText="1"/>
    </xf>
    <xf numFmtId="0" fontId="14" fillId="9" borderId="46" xfId="0" applyFont="1" applyFill="1" applyBorder="1" applyAlignment="1">
      <alignment horizontal="center" vertical="center"/>
    </xf>
    <xf numFmtId="0" fontId="14" fillId="9" borderId="87" xfId="0" applyFont="1" applyFill="1" applyBorder="1" applyAlignment="1">
      <alignment horizontal="center" vertical="center" wrapText="1"/>
    </xf>
    <xf numFmtId="0" fontId="14" fillId="9" borderId="55" xfId="0" applyFont="1" applyFill="1" applyBorder="1" applyAlignment="1">
      <alignment horizontal="center" vertical="center"/>
    </xf>
    <xf numFmtId="0" fontId="14" fillId="9" borderId="5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36" fillId="0" borderId="0" xfId="0" applyFont="1" applyAlignment="1">
      <alignment vertical="center" wrapText="1"/>
    </xf>
    <xf numFmtId="0" fontId="56" fillId="0" borderId="0" xfId="0" applyFont="1" applyAlignment="1"/>
    <xf numFmtId="179" fontId="15" fillId="5" borderId="59" xfId="0" applyNumberFormat="1"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protection hidden="1"/>
    </xf>
    <xf numFmtId="0" fontId="16" fillId="6" borderId="4"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38" fontId="15" fillId="6" borderId="62" xfId="1" applyFont="1" applyFill="1" applyBorder="1">
      <alignment vertical="center"/>
    </xf>
    <xf numFmtId="183" fontId="16" fillId="6" borderId="10" xfId="0" applyNumberFormat="1" applyFont="1" applyFill="1" applyBorder="1" applyAlignment="1" applyProtection="1">
      <alignment horizontal="center" vertical="center"/>
      <protection hidden="1"/>
    </xf>
    <xf numFmtId="182" fontId="16" fillId="6" borderId="10" xfId="0" applyNumberFormat="1" applyFont="1" applyFill="1" applyBorder="1" applyAlignment="1" applyProtection="1">
      <alignment horizontal="center" vertical="center"/>
      <protection hidden="1"/>
    </xf>
    <xf numFmtId="0" fontId="15" fillId="6" borderId="7"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28" xfId="0" applyFont="1" applyFill="1" applyBorder="1" applyAlignment="1">
      <alignment horizontal="center" vertical="center"/>
    </xf>
    <xf numFmtId="0" fontId="16" fillId="6" borderId="8" xfId="0" applyFont="1" applyFill="1" applyBorder="1" applyAlignment="1">
      <alignment horizontal="center" vertical="center" wrapText="1"/>
    </xf>
    <xf numFmtId="0" fontId="55" fillId="0" borderId="0" xfId="0" applyFont="1" applyFill="1" applyBorder="1" applyAlignment="1">
      <alignment horizontal="left" vertical="center" inden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3" borderId="41" xfId="0" applyFont="1" applyFill="1" applyBorder="1" applyAlignment="1">
      <alignment vertical="center" wrapText="1"/>
    </xf>
    <xf numFmtId="0" fontId="15" fillId="3" borderId="110" xfId="0" applyFont="1" applyFill="1" applyBorder="1" applyAlignment="1">
      <alignment vertical="center" wrapText="1"/>
    </xf>
    <xf numFmtId="0" fontId="15" fillId="3" borderId="58" xfId="0" applyFont="1" applyFill="1" applyBorder="1" applyAlignment="1">
      <alignment wrapText="1"/>
    </xf>
    <xf numFmtId="0" fontId="16" fillId="6" borderId="14" xfId="0" applyFont="1" applyFill="1" applyBorder="1" applyAlignment="1" applyProtection="1">
      <alignment horizontal="center" vertical="center"/>
      <protection hidden="1"/>
    </xf>
    <xf numFmtId="188" fontId="15" fillId="0" borderId="108" xfId="0" applyNumberFormat="1" applyFont="1" applyBorder="1" applyProtection="1">
      <alignment vertical="center"/>
      <protection locked="0"/>
    </xf>
    <xf numFmtId="188" fontId="15" fillId="0" borderId="110" xfId="0" applyNumberFormat="1" applyFont="1" applyBorder="1" applyProtection="1">
      <alignment vertical="center"/>
      <protection locked="0"/>
    </xf>
    <xf numFmtId="188" fontId="15" fillId="0" borderId="112" xfId="0" applyNumberFormat="1" applyFont="1" applyBorder="1" applyProtection="1">
      <alignment vertical="center"/>
      <protection locked="0"/>
    </xf>
    <xf numFmtId="188" fontId="15" fillId="0" borderId="114" xfId="0" applyNumberFormat="1" applyFont="1" applyBorder="1" applyProtection="1">
      <alignment vertical="center"/>
      <protection locked="0"/>
    </xf>
    <xf numFmtId="188" fontId="15" fillId="0" borderId="116" xfId="0" applyNumberFormat="1" applyFont="1" applyBorder="1" applyProtection="1">
      <alignment vertical="center"/>
      <protection locked="0"/>
    </xf>
    <xf numFmtId="0" fontId="12" fillId="6" borderId="150" xfId="0" applyFont="1" applyFill="1" applyBorder="1" applyProtection="1">
      <alignment vertical="center"/>
      <protection hidden="1"/>
    </xf>
    <xf numFmtId="190" fontId="15" fillId="0" borderId="107" xfId="1" applyNumberFormat="1" applyFont="1" applyBorder="1" applyProtection="1">
      <alignment vertical="center"/>
      <protection locked="0"/>
    </xf>
    <xf numFmtId="190" fontId="15" fillId="0" borderId="109" xfId="1" applyNumberFormat="1" applyFont="1" applyBorder="1" applyProtection="1">
      <alignment vertical="center"/>
      <protection locked="0"/>
    </xf>
    <xf numFmtId="190" fontId="15" fillId="0" borderId="111" xfId="1" applyNumberFormat="1" applyFont="1" applyBorder="1" applyProtection="1">
      <alignment vertical="center"/>
      <protection locked="0"/>
    </xf>
    <xf numFmtId="190" fontId="15" fillId="0" borderId="113" xfId="1" applyNumberFormat="1" applyFont="1" applyBorder="1" applyProtection="1">
      <alignment vertical="center"/>
      <protection locked="0"/>
    </xf>
    <xf numFmtId="190" fontId="15" fillId="0" borderId="115" xfId="1" applyNumberFormat="1" applyFont="1" applyBorder="1" applyProtection="1">
      <alignment vertical="center"/>
      <protection locked="0"/>
    </xf>
    <xf numFmtId="0" fontId="16" fillId="0" borderId="16" xfId="1" applyNumberFormat="1" applyFont="1" applyBorder="1" applyAlignment="1" applyProtection="1">
      <alignment horizontal="left" vertical="center" wrapText="1"/>
      <protection locked="0"/>
    </xf>
    <xf numFmtId="0" fontId="16" fillId="0" borderId="21" xfId="1" applyNumberFormat="1" applyFont="1" applyBorder="1" applyAlignment="1" applyProtection="1">
      <alignment horizontal="left" vertical="center" wrapText="1"/>
      <protection locked="0"/>
    </xf>
    <xf numFmtId="0" fontId="16" fillId="0" borderId="24" xfId="1" applyNumberFormat="1" applyFont="1" applyBorder="1" applyAlignment="1" applyProtection="1">
      <alignment horizontal="left" vertical="center" wrapText="1"/>
      <protection locked="0"/>
    </xf>
    <xf numFmtId="0" fontId="16" fillId="0" borderId="10" xfId="1" applyNumberFormat="1" applyFont="1" applyFill="1" applyBorder="1" applyAlignment="1" applyProtection="1">
      <alignment vertical="center" wrapText="1"/>
      <protection locked="0"/>
    </xf>
    <xf numFmtId="0" fontId="15" fillId="3" borderId="52" xfId="0" applyFont="1" applyFill="1" applyBorder="1" applyAlignment="1">
      <alignment vertical="center" shrinkToFit="1"/>
    </xf>
    <xf numFmtId="0" fontId="15" fillId="3" borderId="1" xfId="0" applyFont="1" applyFill="1" applyBorder="1" applyAlignment="1">
      <alignment vertical="center" shrinkToFit="1"/>
    </xf>
    <xf numFmtId="0" fontId="15" fillId="3" borderId="67" xfId="0" applyFont="1" applyFill="1" applyBorder="1" applyAlignment="1">
      <alignment vertical="center" shrinkToFit="1"/>
    </xf>
    <xf numFmtId="0" fontId="15" fillId="3" borderId="12" xfId="0" applyFont="1" applyFill="1" applyBorder="1" applyAlignment="1">
      <alignment vertical="center" shrinkToFit="1"/>
    </xf>
    <xf numFmtId="0" fontId="15" fillId="3" borderId="18" xfId="0" applyFont="1" applyFill="1" applyBorder="1" applyAlignment="1">
      <alignment vertical="center" shrinkToFit="1"/>
    </xf>
    <xf numFmtId="0" fontId="15" fillId="3" borderId="84" xfId="0" applyFont="1" applyFill="1" applyBorder="1" applyAlignment="1">
      <alignment vertical="center" shrinkToFit="1"/>
    </xf>
    <xf numFmtId="0" fontId="12" fillId="7" borderId="63" xfId="0" applyFont="1" applyFill="1" applyBorder="1" applyAlignment="1">
      <alignment vertical="center" shrinkToFit="1"/>
    </xf>
    <xf numFmtId="0" fontId="12" fillId="7" borderId="61" xfId="0" applyFont="1" applyFill="1" applyBorder="1" applyAlignment="1">
      <alignment vertical="center" shrinkToFit="1"/>
    </xf>
    <xf numFmtId="0" fontId="12" fillId="9" borderId="59" xfId="0" applyFont="1" applyFill="1" applyBorder="1" applyAlignment="1">
      <alignment vertical="center" shrinkToFit="1"/>
    </xf>
    <xf numFmtId="0" fontId="12" fillId="9" borderId="31" xfId="0" applyFont="1" applyFill="1" applyBorder="1" applyAlignment="1">
      <alignment vertical="center" shrinkToFit="1"/>
    </xf>
    <xf numFmtId="0" fontId="12" fillId="9" borderId="32" xfId="0" applyFont="1" applyFill="1" applyBorder="1" applyAlignment="1">
      <alignment vertical="center" shrinkToFit="1"/>
    </xf>
    <xf numFmtId="0" fontId="12" fillId="9" borderId="33" xfId="0" applyFont="1" applyFill="1" applyBorder="1" applyAlignment="1">
      <alignment vertical="center" shrinkToFit="1"/>
    </xf>
    <xf numFmtId="0" fontId="15" fillId="3" borderId="114" xfId="0" applyFont="1" applyFill="1" applyBorder="1" applyAlignment="1">
      <alignment vertical="center" shrinkToFit="1"/>
    </xf>
    <xf numFmtId="0" fontId="15" fillId="0" borderId="8" xfId="0" applyFont="1" applyBorder="1" applyAlignment="1" applyProtection="1">
      <alignment horizontal="center" vertical="center" shrinkToFit="1"/>
      <protection locked="0"/>
    </xf>
    <xf numFmtId="0" fontId="36" fillId="0" borderId="0" xfId="0" applyFont="1" applyFill="1" applyBorder="1" applyAlignment="1" applyProtection="1">
      <alignment vertical="center" shrinkToFit="1"/>
      <protection hidden="1"/>
    </xf>
    <xf numFmtId="0" fontId="15" fillId="3" borderId="89"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15" fillId="3" borderId="90" xfId="0" applyFont="1" applyFill="1" applyBorder="1" applyAlignment="1">
      <alignment horizontal="center" vertical="center" shrinkToFit="1"/>
    </xf>
    <xf numFmtId="0" fontId="25" fillId="0" borderId="0" xfId="0" applyFont="1" applyAlignment="1">
      <alignment vertical="top" shrinkToFit="1"/>
    </xf>
    <xf numFmtId="0" fontId="25" fillId="0" borderId="0" xfId="0" applyFont="1" applyAlignment="1">
      <alignment horizontal="left" vertical="top" shrinkToFit="1"/>
    </xf>
    <xf numFmtId="188" fontId="12" fillId="0" borderId="107" xfId="1" applyNumberFormat="1" applyFont="1" applyBorder="1" applyAlignment="1" applyProtection="1">
      <alignment vertical="center" shrinkToFit="1"/>
      <protection locked="0"/>
    </xf>
    <xf numFmtId="188" fontId="12" fillId="0" borderId="108" xfId="0" applyNumberFormat="1" applyFont="1" applyBorder="1" applyAlignment="1" applyProtection="1">
      <alignment vertical="center" shrinkToFit="1"/>
      <protection locked="0"/>
    </xf>
    <xf numFmtId="188" fontId="12" fillId="0" borderId="109" xfId="1" applyNumberFormat="1" applyFont="1" applyBorder="1" applyAlignment="1" applyProtection="1">
      <alignment vertical="center" shrinkToFit="1"/>
      <protection locked="0"/>
    </xf>
    <xf numFmtId="188" fontId="12" fillId="0" borderId="110" xfId="0" applyNumberFormat="1" applyFont="1" applyBorder="1" applyAlignment="1" applyProtection="1">
      <alignment vertical="center" shrinkToFit="1"/>
      <protection locked="0"/>
    </xf>
    <xf numFmtId="188" fontId="12" fillId="0" borderId="113" xfId="1" applyNumberFormat="1" applyFont="1" applyBorder="1" applyAlignment="1" applyProtection="1">
      <alignment vertical="center" shrinkToFit="1"/>
      <protection locked="0"/>
    </xf>
    <xf numFmtId="188" fontId="12" fillId="0" borderId="114" xfId="0" applyNumberFormat="1" applyFont="1" applyBorder="1" applyAlignment="1" applyProtection="1">
      <alignment vertical="center" shrinkToFit="1"/>
      <protection locked="0"/>
    </xf>
    <xf numFmtId="188" fontId="12" fillId="0" borderId="148" xfId="1" applyNumberFormat="1" applyFont="1" applyBorder="1" applyAlignment="1" applyProtection="1">
      <alignment vertical="center" shrinkToFit="1"/>
      <protection locked="0"/>
    </xf>
    <xf numFmtId="188" fontId="12" fillId="0" borderId="149" xfId="0" applyNumberFormat="1" applyFont="1" applyBorder="1" applyAlignment="1" applyProtection="1">
      <alignment vertical="center" shrinkToFit="1"/>
      <protection locked="0"/>
    </xf>
    <xf numFmtId="188" fontId="12" fillId="0" borderId="111" xfId="1" applyNumberFormat="1" applyFont="1" applyBorder="1" applyAlignment="1" applyProtection="1">
      <alignment vertical="center" shrinkToFit="1"/>
      <protection locked="0"/>
    </xf>
    <xf numFmtId="188" fontId="12" fillId="0" borderId="112" xfId="0" applyNumberFormat="1" applyFont="1" applyBorder="1" applyAlignment="1" applyProtection="1">
      <alignment vertical="center" shrinkToFit="1"/>
      <protection locked="0"/>
    </xf>
    <xf numFmtId="188" fontId="12" fillId="0" borderId="115" xfId="1" applyNumberFormat="1" applyFont="1" applyBorder="1" applyAlignment="1" applyProtection="1">
      <alignment vertical="center" shrinkToFit="1"/>
      <protection locked="0"/>
    </xf>
    <xf numFmtId="188" fontId="12" fillId="0" borderId="116" xfId="0" applyNumberFormat="1" applyFont="1" applyBorder="1" applyAlignment="1" applyProtection="1">
      <alignment vertical="center" shrinkToFit="1"/>
      <protection locked="0"/>
    </xf>
    <xf numFmtId="188" fontId="12" fillId="6" borderId="87" xfId="1" applyNumberFormat="1" applyFont="1" applyFill="1" applyBorder="1" applyAlignment="1" applyProtection="1">
      <alignment vertical="center" shrinkToFit="1"/>
      <protection hidden="1"/>
    </xf>
    <xf numFmtId="188" fontId="12" fillId="6" borderId="12" xfId="1" applyNumberFormat="1" applyFont="1" applyFill="1" applyBorder="1" applyAlignment="1" applyProtection="1">
      <alignment vertical="center" shrinkToFit="1"/>
      <protection hidden="1"/>
    </xf>
    <xf numFmtId="188" fontId="12" fillId="0" borderId="117" xfId="1" applyNumberFormat="1" applyFont="1" applyFill="1" applyBorder="1" applyAlignment="1" applyProtection="1">
      <alignment vertical="center" shrinkToFit="1"/>
      <protection locked="0"/>
    </xf>
    <xf numFmtId="188" fontId="12" fillId="6" borderId="1" xfId="1" applyNumberFormat="1" applyFont="1" applyFill="1" applyBorder="1" applyAlignment="1" applyProtection="1">
      <alignment vertical="center" shrinkToFit="1"/>
      <protection hidden="1"/>
    </xf>
    <xf numFmtId="188" fontId="12" fillId="0" borderId="118" xfId="1" applyNumberFormat="1" applyFont="1" applyFill="1" applyBorder="1" applyAlignment="1" applyProtection="1">
      <alignment vertical="center" shrinkToFit="1"/>
      <protection locked="0"/>
    </xf>
    <xf numFmtId="188" fontId="12" fillId="6" borderId="18" xfId="1" applyNumberFormat="1" applyFont="1" applyFill="1" applyBorder="1" applyAlignment="1" applyProtection="1">
      <alignment vertical="center" shrinkToFit="1"/>
      <protection hidden="1"/>
    </xf>
    <xf numFmtId="188" fontId="12" fillId="0" borderId="119" xfId="1" applyNumberFormat="1" applyFont="1" applyFill="1" applyBorder="1" applyAlignment="1" applyProtection="1">
      <alignment vertical="center" shrinkToFit="1"/>
      <protection locked="0"/>
    </xf>
    <xf numFmtId="188" fontId="12" fillId="6" borderId="52" xfId="1" applyNumberFormat="1" applyFont="1" applyFill="1" applyBorder="1" applyAlignment="1" applyProtection="1">
      <alignment vertical="center" shrinkToFit="1"/>
      <protection hidden="1"/>
    </xf>
    <xf numFmtId="188" fontId="12" fillId="0" borderId="120" xfId="1" applyNumberFormat="1" applyFont="1" applyFill="1" applyBorder="1" applyAlignment="1" applyProtection="1">
      <alignment vertical="center" shrinkToFit="1"/>
      <protection locked="0"/>
    </xf>
    <xf numFmtId="188" fontId="12" fillId="0" borderId="121" xfId="1" applyNumberFormat="1" applyFont="1" applyFill="1" applyBorder="1" applyAlignment="1" applyProtection="1">
      <alignment vertical="center" shrinkToFit="1"/>
      <protection locked="0"/>
    </xf>
    <xf numFmtId="188" fontId="12" fillId="0" borderId="122" xfId="1" applyNumberFormat="1" applyFont="1" applyFill="1" applyBorder="1" applyAlignment="1" applyProtection="1">
      <alignment vertical="center" shrinkToFit="1"/>
      <protection locked="0"/>
    </xf>
    <xf numFmtId="188" fontId="12" fillId="6" borderId="66"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protection hidden="1"/>
    </xf>
    <xf numFmtId="188" fontId="12" fillId="0" borderId="123" xfId="1" applyNumberFormat="1" applyFont="1" applyFill="1" applyBorder="1" applyAlignment="1" applyProtection="1">
      <alignment vertical="center" shrinkToFit="1"/>
      <protection locked="0"/>
    </xf>
    <xf numFmtId="188" fontId="15" fillId="6" borderId="27" xfId="1" applyNumberFormat="1" applyFont="1" applyFill="1" applyBorder="1" applyAlignment="1" applyProtection="1">
      <alignment vertical="center" shrinkToFit="1"/>
      <protection hidden="1"/>
    </xf>
    <xf numFmtId="188" fontId="15" fillId="0" borderId="106" xfId="1" applyNumberFormat="1" applyFont="1" applyFill="1" applyBorder="1" applyAlignment="1" applyProtection="1">
      <alignment vertical="center" shrinkToFit="1"/>
      <protection locked="0"/>
    </xf>
    <xf numFmtId="188" fontId="15" fillId="6" borderId="63" xfId="1" applyNumberFormat="1" applyFont="1" applyFill="1" applyBorder="1" applyAlignment="1" applyProtection="1">
      <alignment vertical="center" shrinkToFit="1"/>
      <protection hidden="1"/>
    </xf>
    <xf numFmtId="188" fontId="15" fillId="6" borderId="66" xfId="1" applyNumberFormat="1" applyFont="1" applyFill="1" applyBorder="1" applyAlignment="1">
      <alignment vertical="center" shrinkToFit="1"/>
    </xf>
    <xf numFmtId="188" fontId="15" fillId="6" borderId="19" xfId="1" applyNumberFormat="1" applyFont="1" applyFill="1" applyBorder="1" applyAlignment="1" applyProtection="1">
      <alignment vertical="center" shrinkToFit="1"/>
      <protection hidden="1"/>
    </xf>
    <xf numFmtId="188" fontId="15" fillId="6" borderId="77" xfId="1" applyNumberFormat="1" applyFont="1" applyFill="1" applyBorder="1" applyAlignment="1" applyProtection="1">
      <alignment vertical="center" shrinkToFit="1"/>
      <protection hidden="1"/>
    </xf>
    <xf numFmtId="188" fontId="0" fillId="0" borderId="0" xfId="0" applyNumberFormat="1">
      <alignment vertical="center"/>
    </xf>
    <xf numFmtId="0" fontId="0" fillId="0" borderId="58" xfId="0" applyBorder="1">
      <alignment vertical="center"/>
    </xf>
    <xf numFmtId="56" fontId="12" fillId="6" borderId="58" xfId="0" applyNumberFormat="1" applyFont="1" applyFill="1" applyBorder="1" applyAlignment="1" applyProtection="1">
      <alignment horizontal="center" shrinkToFit="1"/>
      <protection hidden="1"/>
    </xf>
    <xf numFmtId="56" fontId="12" fillId="6" borderId="6" xfId="0" applyNumberFormat="1" applyFont="1" applyFill="1" applyBorder="1" applyAlignment="1" applyProtection="1">
      <alignment horizontal="center" vertical="top" shrinkToFit="1"/>
      <protection hidden="1"/>
    </xf>
    <xf numFmtId="0" fontId="15" fillId="6" borderId="7" xfId="0" applyFont="1" applyFill="1" applyBorder="1" applyAlignment="1" applyProtection="1">
      <alignment vertical="top" wrapText="1"/>
      <protection locked="0"/>
    </xf>
    <xf numFmtId="0" fontId="0" fillId="0" borderId="58" xfId="0" applyFill="1" applyBorder="1">
      <alignment vertical="center"/>
    </xf>
    <xf numFmtId="0" fontId="0" fillId="0" borderId="0" xfId="0" applyBorder="1" applyProtection="1">
      <alignment vertical="center"/>
      <protection locked="0"/>
    </xf>
    <xf numFmtId="0" fontId="15" fillId="3" borderId="11" xfId="0" applyFont="1" applyFill="1" applyBorder="1" applyAlignment="1">
      <alignment vertical="center" wrapText="1"/>
    </xf>
    <xf numFmtId="0" fontId="15" fillId="3" borderId="6" xfId="0" applyFont="1" applyFill="1" applyBorder="1" applyAlignment="1">
      <alignment vertical="center" wrapTex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6" borderId="34" xfId="0" applyFont="1" applyFill="1" applyBorder="1" applyAlignment="1">
      <alignment horizontal="center" vertical="center"/>
    </xf>
    <xf numFmtId="184" fontId="42" fillId="0" borderId="21" xfId="0" applyNumberFormat="1" applyFont="1" applyFill="1" applyBorder="1" applyAlignment="1" applyProtection="1">
      <alignment horizontal="center" vertical="center" shrinkToFit="1"/>
      <protection hidden="1"/>
    </xf>
    <xf numFmtId="0" fontId="12" fillId="0" borderId="0" xfId="0" applyFont="1" applyAlignment="1">
      <alignment horizontal="left"/>
    </xf>
    <xf numFmtId="38" fontId="59" fillId="0" borderId="14" xfId="1" applyFont="1" applyFill="1" applyBorder="1" applyAlignment="1">
      <alignment vertical="center"/>
    </xf>
    <xf numFmtId="38" fontId="23" fillId="0" borderId="14" xfId="1" applyFont="1" applyFill="1" applyBorder="1" applyAlignment="1">
      <alignment vertical="center"/>
    </xf>
    <xf numFmtId="38" fontId="59" fillId="0" borderId="154" xfId="1" applyFont="1" applyFill="1" applyBorder="1" applyAlignment="1">
      <alignment vertical="center"/>
    </xf>
    <xf numFmtId="0" fontId="16" fillId="0" borderId="16" xfId="1" applyNumberFormat="1" applyFont="1" applyFill="1" applyBorder="1" applyAlignment="1" applyProtection="1">
      <alignment horizontal="left" vertical="center" wrapText="1"/>
      <protection locked="0"/>
    </xf>
    <xf numFmtId="38" fontId="59" fillId="0" borderId="29" xfId="1" applyFont="1" applyFill="1" applyBorder="1" applyAlignment="1">
      <alignment vertical="center"/>
    </xf>
    <xf numFmtId="38" fontId="53" fillId="0" borderId="30" xfId="1" applyFont="1" applyFill="1" applyBorder="1" applyAlignment="1">
      <alignment vertical="center"/>
    </xf>
    <xf numFmtId="0" fontId="41" fillId="0" borderId="4" xfId="0" applyFont="1" applyFill="1" applyBorder="1" applyAlignment="1">
      <alignment horizontal="center" vertical="center"/>
    </xf>
    <xf numFmtId="0" fontId="16" fillId="0" borderId="45" xfId="1" applyNumberFormat="1" applyFont="1" applyBorder="1" applyAlignment="1" applyProtection="1">
      <alignment horizontal="left" vertical="center" wrapText="1"/>
      <protection locked="0"/>
    </xf>
    <xf numFmtId="0" fontId="16" fillId="6" borderId="36" xfId="0" applyFont="1" applyFill="1" applyBorder="1" applyAlignment="1">
      <alignment horizontal="center" vertical="center"/>
    </xf>
    <xf numFmtId="0" fontId="61" fillId="0" borderId="39" xfId="1" applyNumberFormat="1" applyFont="1" applyFill="1" applyBorder="1" applyAlignment="1" applyProtection="1">
      <alignment vertical="center" wrapText="1"/>
      <protection hidden="1"/>
    </xf>
    <xf numFmtId="188" fontId="12" fillId="0" borderId="156" xfId="1" applyNumberFormat="1" applyFont="1" applyBorder="1" applyAlignment="1" applyProtection="1">
      <alignment vertical="center" shrinkToFit="1"/>
      <protection locked="0"/>
    </xf>
    <xf numFmtId="177" fontId="12" fillId="6" borderId="114" xfId="0" applyNumberFormat="1" applyFont="1" applyFill="1" applyBorder="1" applyAlignment="1">
      <alignment horizontal="center" vertical="center"/>
    </xf>
    <xf numFmtId="0" fontId="0" fillId="0" borderId="0" xfId="0" applyAlignment="1"/>
    <xf numFmtId="188" fontId="12" fillId="0" borderId="12" xfId="1" applyNumberFormat="1" applyFont="1" applyBorder="1" applyAlignment="1" applyProtection="1">
      <alignment vertical="center" shrinkToFit="1"/>
      <protection locked="0"/>
    </xf>
    <xf numFmtId="188" fontId="12" fillId="0" borderId="1" xfId="1" applyNumberFormat="1" applyFont="1" applyBorder="1" applyAlignment="1" applyProtection="1">
      <alignment vertical="center" shrinkToFit="1"/>
      <protection locked="0"/>
    </xf>
    <xf numFmtId="188" fontId="12" fillId="0" borderId="18" xfId="1" applyNumberFormat="1" applyFont="1" applyBorder="1" applyAlignment="1" applyProtection="1">
      <alignment vertical="center" shrinkToFit="1"/>
      <protection locked="0"/>
    </xf>
    <xf numFmtId="0" fontId="0" fillId="0" borderId="0" xfId="0" applyFill="1" applyProtection="1">
      <alignment vertical="center"/>
      <protection hidden="1"/>
    </xf>
    <xf numFmtId="0" fontId="0" fillId="0" borderId="0" xfId="0" applyNumberFormat="1" applyProtection="1">
      <alignment vertical="center"/>
      <protection hidden="1"/>
    </xf>
    <xf numFmtId="0" fontId="15" fillId="2" borderId="26"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38" fontId="59" fillId="0" borderId="41" xfId="1" applyFont="1" applyFill="1" applyBorder="1" applyAlignment="1" applyProtection="1">
      <alignment vertical="center"/>
      <protection hidden="1"/>
    </xf>
    <xf numFmtId="38" fontId="59" fillId="0" borderId="43" xfId="1" applyFont="1" applyFill="1" applyBorder="1" applyAlignment="1" applyProtection="1">
      <alignment vertical="center"/>
      <protection hidden="1"/>
    </xf>
    <xf numFmtId="38" fontId="59" fillId="0" borderId="42" xfId="1" applyFont="1" applyFill="1" applyBorder="1" applyAlignment="1" applyProtection="1">
      <alignment vertical="center"/>
      <protection hidden="1"/>
    </xf>
    <xf numFmtId="0" fontId="45" fillId="0" borderId="0" xfId="0" applyFont="1" applyAlignment="1" applyProtection="1">
      <alignment vertical="center" wrapText="1"/>
      <protection hidden="1"/>
    </xf>
    <xf numFmtId="0" fontId="60" fillId="0" borderId="0" xfId="0" applyFont="1" applyAlignment="1" applyProtection="1">
      <alignment vertical="center" wrapText="1"/>
      <protection hidden="1"/>
    </xf>
    <xf numFmtId="0" fontId="15" fillId="2" borderId="61" xfId="0" applyFont="1" applyFill="1" applyBorder="1" applyAlignment="1">
      <alignment horizontal="center" vertical="center"/>
    </xf>
    <xf numFmtId="0" fontId="25" fillId="2" borderId="8" xfId="0" applyFont="1" applyFill="1" applyBorder="1" applyAlignment="1" applyProtection="1">
      <alignment vertical="center" textRotation="255" shrinkToFit="1"/>
      <protection hidden="1"/>
    </xf>
    <xf numFmtId="0" fontId="15" fillId="2" borderId="61"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wrapText="1"/>
      <protection hidden="1"/>
    </xf>
    <xf numFmtId="0" fontId="12" fillId="3" borderId="30" xfId="0" applyNumberFormat="1" applyFont="1" applyFill="1" applyBorder="1" applyAlignment="1"/>
    <xf numFmtId="0" fontId="25" fillId="3" borderId="0" xfId="0" applyFont="1" applyFill="1" applyBorder="1" applyAlignment="1">
      <alignment vertical="center"/>
    </xf>
    <xf numFmtId="0" fontId="62" fillId="3" borderId="6" xfId="0" applyFont="1" applyFill="1" applyBorder="1" applyAlignment="1">
      <alignment vertical="top" shrinkToFit="1"/>
    </xf>
    <xf numFmtId="0" fontId="32" fillId="0" borderId="58" xfId="0" applyFont="1" applyBorder="1" applyAlignment="1">
      <alignment vertical="center" wrapText="1"/>
    </xf>
    <xf numFmtId="0" fontId="12" fillId="0" borderId="0" xfId="0" applyFont="1" applyAlignment="1">
      <alignment horizontal="left" vertical="center"/>
    </xf>
    <xf numFmtId="0" fontId="0" fillId="0" borderId="47" xfId="0" applyBorder="1">
      <alignment vertical="center"/>
    </xf>
    <xf numFmtId="0" fontId="63" fillId="0" borderId="0" xfId="0" applyFont="1">
      <alignment vertical="center"/>
    </xf>
    <xf numFmtId="0" fontId="24" fillId="0" borderId="30" xfId="0" applyFont="1" applyFill="1" applyBorder="1" applyAlignment="1">
      <alignment horizontal="center" vertical="center"/>
    </xf>
    <xf numFmtId="176" fontId="39" fillId="0" borderId="4" xfId="0" applyNumberFormat="1" applyFont="1" applyBorder="1" applyAlignment="1" applyProtection="1">
      <alignment horizontal="center" vertical="center" shrinkToFit="1"/>
      <protection locked="0"/>
    </xf>
    <xf numFmtId="188" fontId="12" fillId="6" borderId="157" xfId="1" applyNumberFormat="1" applyFont="1" applyFill="1" applyBorder="1" applyAlignment="1" applyProtection="1">
      <alignment vertical="center" shrinkToFit="1"/>
    </xf>
    <xf numFmtId="0" fontId="25" fillId="3" borderId="58" xfId="0" applyFont="1" applyFill="1" applyBorder="1" applyAlignment="1" applyProtection="1">
      <alignment vertical="center" wrapText="1" shrinkToFit="1"/>
      <protection hidden="1"/>
    </xf>
    <xf numFmtId="0" fontId="25" fillId="3" borderId="0" xfId="0" applyFont="1" applyFill="1" applyBorder="1" applyAlignment="1" applyProtection="1">
      <alignment vertical="center" wrapText="1" shrinkToFit="1"/>
      <protection hidden="1"/>
    </xf>
    <xf numFmtId="0" fontId="25" fillId="3" borderId="48" xfId="0" applyFont="1" applyFill="1" applyBorder="1" applyAlignment="1" applyProtection="1">
      <alignment vertical="center" wrapText="1" shrinkToFit="1"/>
      <protection hidden="1"/>
    </xf>
    <xf numFmtId="0" fontId="25" fillId="3" borderId="38" xfId="0" applyFont="1" applyFill="1" applyBorder="1" applyAlignment="1" applyProtection="1">
      <alignment vertical="center" wrapText="1" shrinkToFit="1"/>
      <protection hidden="1"/>
    </xf>
    <xf numFmtId="0" fontId="25" fillId="3" borderId="29" xfId="0" applyFont="1" applyFill="1" applyBorder="1" applyAlignment="1" applyProtection="1">
      <alignment vertical="center" wrapText="1" shrinkToFit="1"/>
      <protection hidden="1"/>
    </xf>
    <xf numFmtId="0" fontId="25" fillId="3" borderId="39" xfId="0" applyFont="1" applyFill="1" applyBorder="1" applyAlignment="1" applyProtection="1">
      <alignment vertical="center" wrapText="1" shrinkToFit="1"/>
      <protection hidden="1"/>
    </xf>
    <xf numFmtId="188" fontId="12" fillId="0" borderId="154" xfId="1" applyNumberFormat="1" applyFont="1" applyFill="1" applyBorder="1" applyAlignment="1" applyProtection="1">
      <alignment vertical="center" shrinkToFit="1"/>
      <protection locked="0"/>
    </xf>
    <xf numFmtId="0" fontId="23" fillId="4" borderId="65" xfId="0" applyFont="1" applyFill="1" applyBorder="1" applyAlignment="1">
      <alignment horizontal="center" vertical="center" shrinkToFit="1"/>
    </xf>
    <xf numFmtId="0" fontId="23" fillId="4" borderId="77" xfId="0" applyFont="1" applyFill="1" applyBorder="1" applyAlignment="1">
      <alignment horizontal="center" vertical="center" shrinkToFit="1"/>
    </xf>
    <xf numFmtId="0" fontId="29" fillId="0" borderId="53" xfId="0" applyFont="1" applyBorder="1" applyAlignment="1" applyProtection="1">
      <alignment horizontal="center" vertical="center" shrinkToFit="1"/>
      <protection locked="0"/>
    </xf>
    <xf numFmtId="0" fontId="44" fillId="0" borderId="58" xfId="0" applyFont="1" applyBorder="1" applyAlignment="1">
      <alignment wrapText="1"/>
    </xf>
    <xf numFmtId="0" fontId="44" fillId="0" borderId="0" xfId="0" applyFont="1" applyBorder="1" applyAlignment="1">
      <alignment wrapText="1"/>
    </xf>
    <xf numFmtId="0" fontId="32" fillId="0" borderId="58" xfId="0" applyFont="1" applyBorder="1" applyAlignment="1">
      <alignment vertical="top" wrapText="1"/>
    </xf>
    <xf numFmtId="0" fontId="32" fillId="0" borderId="0" xfId="0" applyFont="1" applyBorder="1" applyAlignment="1">
      <alignment vertical="top" wrapText="1"/>
    </xf>
    <xf numFmtId="0" fontId="64" fillId="0" borderId="58" xfId="0" applyFont="1" applyBorder="1" applyAlignment="1">
      <alignment vertical="center" wrapText="1"/>
    </xf>
    <xf numFmtId="0" fontId="64" fillId="0" borderId="0" xfId="0" applyFont="1" applyBorder="1" applyAlignment="1">
      <alignment vertical="center" wrapText="1"/>
    </xf>
    <xf numFmtId="49" fontId="15" fillId="0" borderId="16" xfId="0" applyNumberFormat="1" applyFont="1" applyBorder="1" applyAlignment="1" applyProtection="1">
      <alignment horizontal="left" vertical="center" shrinkToFit="1"/>
      <protection locked="0"/>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12" fillId="10" borderId="0" xfId="0" applyFont="1" applyFill="1" applyProtection="1">
      <alignment vertical="center"/>
      <protection hidden="1"/>
    </xf>
    <xf numFmtId="0" fontId="1" fillId="0" borderId="59" xfId="0" applyFont="1" applyBorder="1" applyProtection="1">
      <alignment vertical="center"/>
      <protection hidden="1"/>
    </xf>
    <xf numFmtId="0" fontId="1" fillId="0" borderId="59" xfId="0" applyFont="1" applyBorder="1" applyAlignment="1" applyProtection="1">
      <alignment vertical="center" wrapText="1"/>
      <protection locked="0"/>
    </xf>
    <xf numFmtId="0" fontId="65" fillId="0" borderId="59" xfId="0" applyFont="1" applyBorder="1" applyAlignment="1" applyProtection="1">
      <alignment vertical="center" shrinkToFit="1"/>
      <protection locked="0"/>
    </xf>
    <xf numFmtId="0" fontId="1" fillId="0" borderId="59" xfId="0" applyFont="1" applyBorder="1" applyProtection="1">
      <alignment vertical="center"/>
      <protection locked="0"/>
    </xf>
    <xf numFmtId="176" fontId="1" fillId="0" borderId="59" xfId="0" applyNumberFormat="1" applyFont="1" applyBorder="1" applyAlignment="1" applyProtection="1">
      <alignment vertical="center" shrinkToFit="1"/>
      <protection locked="0"/>
    </xf>
    <xf numFmtId="0" fontId="12" fillId="10" borderId="101" xfId="0" applyFont="1" applyFill="1" applyBorder="1" applyProtection="1">
      <alignment vertical="center"/>
      <protection hidden="1"/>
    </xf>
    <xf numFmtId="0" fontId="12" fillId="10" borderId="59" xfId="0" applyFont="1" applyFill="1" applyBorder="1" applyProtection="1">
      <alignment vertical="center"/>
      <protection hidden="1"/>
    </xf>
    <xf numFmtId="176" fontId="12" fillId="10" borderId="59" xfId="0" applyNumberFormat="1" applyFont="1" applyFill="1" applyBorder="1" applyProtection="1">
      <alignment vertical="center"/>
      <protection hidden="1"/>
    </xf>
    <xf numFmtId="0" fontId="12" fillId="10" borderId="102" xfId="0" applyFont="1" applyFill="1" applyBorder="1" applyProtection="1">
      <alignment vertical="center"/>
      <protection hidden="1"/>
    </xf>
    <xf numFmtId="0" fontId="66" fillId="0" borderId="59" xfId="0" applyFont="1" applyBorder="1" applyProtection="1">
      <alignment vertical="center"/>
      <protection hidden="1"/>
    </xf>
    <xf numFmtId="0" fontId="12" fillId="10" borderId="103" xfId="0" applyFont="1" applyFill="1" applyBorder="1" applyProtection="1">
      <alignment vertical="center"/>
      <protection hidden="1"/>
    </xf>
    <xf numFmtId="0" fontId="12" fillId="10" borderId="104" xfId="0" applyFont="1" applyFill="1" applyBorder="1" applyProtection="1">
      <alignment vertical="center"/>
      <protection hidden="1"/>
    </xf>
    <xf numFmtId="176" fontId="12" fillId="10" borderId="104" xfId="0" applyNumberFormat="1" applyFont="1" applyFill="1" applyBorder="1" applyProtection="1">
      <alignment vertical="center"/>
      <protection hidden="1"/>
    </xf>
    <xf numFmtId="0" fontId="12" fillId="10" borderId="105" xfId="0" applyFont="1" applyFill="1" applyBorder="1" applyProtection="1">
      <alignment vertical="center"/>
      <protection hidden="1"/>
    </xf>
    <xf numFmtId="180" fontId="15" fillId="0" borderId="52" xfId="0" applyNumberFormat="1" applyFont="1" applyBorder="1" applyAlignment="1" applyProtection="1">
      <alignment horizontal="center" vertical="center" shrinkToFit="1"/>
      <protection hidden="1"/>
    </xf>
    <xf numFmtId="0" fontId="29" fillId="0" borderId="26"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8" fillId="0" borderId="61" xfId="0" applyFont="1" applyFill="1" applyBorder="1" applyAlignment="1" applyProtection="1">
      <alignment horizontal="center" vertical="center"/>
      <protection hidden="1"/>
    </xf>
    <xf numFmtId="180" fontId="15" fillId="0" borderId="19"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3" fontId="12" fillId="0" borderId="52" xfId="0" applyNumberFormat="1" applyFont="1" applyBorder="1" applyAlignment="1" applyProtection="1">
      <alignment horizontal="right" vertical="center" indent="1" shrinkToFit="1"/>
      <protection hidden="1"/>
    </xf>
    <xf numFmtId="183" fontId="12" fillId="0" borderId="83" xfId="0" applyNumberFormat="1" applyFont="1" applyBorder="1" applyAlignment="1">
      <alignment horizontal="right" vertical="center" indent="1"/>
    </xf>
    <xf numFmtId="183" fontId="12" fillId="0" borderId="94" xfId="0" applyNumberFormat="1" applyFont="1" applyBorder="1" applyAlignment="1" applyProtection="1">
      <alignment horizontal="right" vertical="center" indent="1" shrinkToFit="1"/>
      <protection hidden="1"/>
    </xf>
    <xf numFmtId="183" fontId="12" fillId="0" borderId="93" xfId="0" applyNumberFormat="1" applyFont="1" applyBorder="1" applyAlignment="1">
      <alignment horizontal="right" vertical="center" indent="1"/>
    </xf>
    <xf numFmtId="183" fontId="15" fillId="0" borderId="19" xfId="0" applyNumberFormat="1" applyFont="1" applyBorder="1" applyAlignment="1" applyProtection="1">
      <alignment horizontal="right" vertical="center" indent="1" shrinkToFit="1"/>
      <protection hidden="1"/>
    </xf>
    <xf numFmtId="0" fontId="12" fillId="0" borderId="0" xfId="0" applyFont="1" applyProtection="1">
      <alignment vertical="center"/>
      <protection hidden="1"/>
    </xf>
    <xf numFmtId="183" fontId="15" fillId="0" borderId="77" xfId="0" applyNumberFormat="1" applyFont="1" applyBorder="1" applyAlignment="1" applyProtection="1">
      <alignment horizontal="right" vertical="center" indent="1" shrinkToFit="1"/>
      <protection hidden="1"/>
    </xf>
    <xf numFmtId="0" fontId="12" fillId="10" borderId="98" xfId="0" applyFont="1" applyFill="1" applyBorder="1" applyProtection="1">
      <alignment vertical="center"/>
      <protection hidden="1"/>
    </xf>
    <xf numFmtId="0" fontId="12" fillId="10" borderId="99" xfId="0" applyFont="1" applyFill="1" applyBorder="1" applyProtection="1">
      <alignment vertical="center"/>
      <protection hidden="1"/>
    </xf>
    <xf numFmtId="176" fontId="12" fillId="10" borderId="99" xfId="0" applyNumberFormat="1" applyFont="1" applyFill="1" applyBorder="1" applyProtection="1">
      <alignment vertical="center"/>
      <protection hidden="1"/>
    </xf>
    <xf numFmtId="0" fontId="12" fillId="10" borderId="100" xfId="0" applyFont="1" applyFill="1" applyBorder="1" applyProtection="1">
      <alignment vertical="center"/>
      <protection hidden="1"/>
    </xf>
    <xf numFmtId="0" fontId="12" fillId="6" borderId="0" xfId="0" applyFont="1" applyFill="1" applyAlignment="1"/>
    <xf numFmtId="0" fontId="12" fillId="10" borderId="99" xfId="0" applyFont="1" applyFill="1" applyBorder="1" applyAlignment="1" applyProtection="1">
      <alignment horizontal="center" vertical="center"/>
      <protection hidden="1"/>
    </xf>
    <xf numFmtId="0" fontId="12" fillId="10" borderId="59" xfId="0" applyFont="1" applyFill="1" applyBorder="1" applyAlignment="1" applyProtection="1">
      <alignment horizontal="center" vertical="center"/>
      <protection hidden="1"/>
    </xf>
    <xf numFmtId="0" fontId="12" fillId="10" borderId="104" xfId="0" applyFont="1" applyFill="1" applyBorder="1" applyAlignment="1" applyProtection="1">
      <alignment horizontal="center" vertical="center"/>
      <protection hidden="1"/>
    </xf>
    <xf numFmtId="0" fontId="49" fillId="0" borderId="0" xfId="0" applyFont="1" applyFill="1" applyAlignment="1" applyProtection="1">
      <alignment horizontal="left" vertical="top" indent="29"/>
      <protection locked="0" hidden="1"/>
    </xf>
    <xf numFmtId="0" fontId="15" fillId="0" borderId="8"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5" fillId="0" borderId="59" xfId="0" applyFont="1" applyBorder="1" applyAlignment="1" applyProtection="1">
      <alignment horizontal="center" vertical="center"/>
    </xf>
    <xf numFmtId="0" fontId="0" fillId="0" borderId="0" xfId="0" applyProtection="1">
      <alignment vertical="center"/>
    </xf>
    <xf numFmtId="0" fontId="15" fillId="2" borderId="50"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xf>
    <xf numFmtId="0" fontId="15" fillId="11" borderId="8" xfId="0" applyFont="1" applyFill="1" applyBorder="1" applyAlignment="1" applyProtection="1">
      <alignment horizontal="center" vertical="center"/>
    </xf>
    <xf numFmtId="0" fontId="15" fillId="6" borderId="7" xfId="0" applyFont="1" applyFill="1" applyBorder="1" applyAlignment="1" applyProtection="1">
      <alignment horizontal="left" vertical="center" shrinkToFit="1"/>
      <protection hidden="1"/>
    </xf>
    <xf numFmtId="0" fontId="14" fillId="0" borderId="0" xfId="0" applyFont="1" applyFill="1" applyBorder="1" applyAlignment="1" applyProtection="1">
      <alignment vertical="center"/>
      <protection hidden="1"/>
    </xf>
    <xf numFmtId="56" fontId="16" fillId="0" borderId="21" xfId="1" applyNumberFormat="1" applyFont="1" applyBorder="1" applyAlignment="1" applyProtection="1">
      <alignment horizontal="left" vertical="center" wrapText="1"/>
      <protection locked="0"/>
    </xf>
    <xf numFmtId="56" fontId="16" fillId="0" borderId="16" xfId="1" applyNumberFormat="1" applyFont="1" applyBorder="1" applyAlignment="1" applyProtection="1">
      <alignment horizontal="left" vertical="center" wrapText="1"/>
      <protection locked="0"/>
    </xf>
    <xf numFmtId="188" fontId="15" fillId="6" borderId="112" xfId="1" applyNumberFormat="1" applyFont="1" applyFill="1" applyBorder="1" applyProtection="1">
      <alignment vertical="center"/>
      <protection hidden="1"/>
    </xf>
    <xf numFmtId="188" fontId="15" fillId="6" borderId="149" xfId="1" applyNumberFormat="1" applyFont="1" applyFill="1" applyBorder="1" applyProtection="1">
      <alignment vertical="center"/>
      <protection hidden="1"/>
    </xf>
    <xf numFmtId="188" fontId="15" fillId="6" borderId="146" xfId="1" applyNumberFormat="1" applyFont="1" applyFill="1" applyBorder="1" applyProtection="1">
      <alignment vertical="center"/>
      <protection hidden="1"/>
    </xf>
    <xf numFmtId="0" fontId="15" fillId="2" borderId="163" xfId="0" applyFont="1" applyFill="1" applyBorder="1" applyAlignment="1">
      <alignment horizontal="center" vertical="center" wrapText="1"/>
    </xf>
    <xf numFmtId="0" fontId="15" fillId="2" borderId="164" xfId="0" applyFont="1" applyFill="1" applyBorder="1" applyAlignment="1">
      <alignment horizontal="center" vertical="center"/>
    </xf>
    <xf numFmtId="0" fontId="25" fillId="0" borderId="165" xfId="1" applyNumberFormat="1" applyFont="1" applyBorder="1" applyAlignment="1" applyProtection="1">
      <alignment horizontal="left" vertical="center"/>
      <protection locked="0"/>
    </xf>
    <xf numFmtId="0" fontId="15" fillId="0" borderId="143" xfId="0" applyNumberFormat="1" applyFont="1" applyBorder="1" applyAlignment="1" applyProtection="1">
      <alignment horizontal="left" vertical="center" wrapText="1"/>
      <protection locked="0"/>
    </xf>
    <xf numFmtId="0" fontId="15" fillId="0" borderId="166" xfId="0" applyNumberFormat="1" applyFont="1" applyBorder="1" applyAlignment="1" applyProtection="1">
      <alignment horizontal="left" vertical="center" wrapText="1"/>
      <protection locked="0"/>
    </xf>
    <xf numFmtId="0" fontId="25" fillId="0" borderId="147" xfId="1" applyNumberFormat="1" applyFont="1" applyBorder="1" applyAlignment="1" applyProtection="1">
      <alignment horizontal="left" vertical="center"/>
      <protection locked="0"/>
    </xf>
    <xf numFmtId="0" fontId="15" fillId="0" borderId="170" xfId="0" applyNumberFormat="1" applyFont="1" applyBorder="1" applyAlignment="1" applyProtection="1">
      <alignment horizontal="left" vertical="center" wrapText="1"/>
      <protection locked="0"/>
    </xf>
    <xf numFmtId="38" fontId="15" fillId="0" borderId="168" xfId="1" applyFont="1" applyBorder="1" applyAlignment="1">
      <alignment vertical="center"/>
    </xf>
    <xf numFmtId="38" fontId="15" fillId="0" borderId="168" xfId="1" applyFont="1" applyBorder="1" applyAlignment="1">
      <alignment vertical="center" wrapText="1"/>
    </xf>
    <xf numFmtId="38" fontId="15" fillId="0" borderId="154" xfId="1" applyFont="1" applyBorder="1" applyAlignment="1">
      <alignment vertical="center" wrapText="1"/>
    </xf>
    <xf numFmtId="38" fontId="15" fillId="0" borderId="169" xfId="1" applyFont="1" applyBorder="1" applyAlignment="1">
      <alignment vertical="center" wrapText="1"/>
    </xf>
    <xf numFmtId="38" fontId="15" fillId="0" borderId="167" xfId="1" applyFont="1" applyBorder="1" applyAlignment="1" applyProtection="1">
      <alignment vertical="center"/>
      <protection hidden="1"/>
    </xf>
    <xf numFmtId="0" fontId="25" fillId="0" borderId="11" xfId="0" applyFont="1" applyBorder="1" applyAlignment="1" applyProtection="1">
      <alignment horizontal="left" vertical="center" shrinkToFit="1"/>
      <protection locked="0"/>
    </xf>
    <xf numFmtId="0" fontId="15" fillId="0" borderId="13" xfId="0" applyFont="1" applyBorder="1" applyAlignment="1" applyProtection="1">
      <alignment vertical="center" shrinkToFit="1"/>
      <protection hidden="1"/>
    </xf>
    <xf numFmtId="38" fontId="15" fillId="0" borderId="47" xfId="1" applyFont="1" applyFill="1" applyBorder="1" applyAlignment="1" applyProtection="1">
      <alignment vertical="center"/>
    </xf>
    <xf numFmtId="0" fontId="25" fillId="2" borderId="8" xfId="0" applyFont="1" applyFill="1" applyBorder="1" applyAlignment="1" applyProtection="1">
      <alignment vertical="center" textRotation="255" shrinkToFit="1"/>
    </xf>
    <xf numFmtId="0" fontId="15" fillId="2" borderId="26" xfId="0" applyFont="1" applyFill="1" applyBorder="1" applyAlignment="1" applyProtection="1">
      <alignment horizontal="center" vertical="center"/>
    </xf>
    <xf numFmtId="0" fontId="15" fillId="2" borderId="61" xfId="0" applyFont="1" applyFill="1" applyBorder="1" applyAlignment="1" applyProtection="1">
      <alignment horizontal="center" vertical="center"/>
    </xf>
    <xf numFmtId="188" fontId="12" fillId="0" borderId="12" xfId="1" applyNumberFormat="1" applyFont="1" applyBorder="1" applyAlignment="1" applyProtection="1">
      <alignment vertical="center" shrinkToFit="1"/>
    </xf>
    <xf numFmtId="188" fontId="12" fillId="6" borderId="1" xfId="1" applyNumberFormat="1" applyFont="1" applyFill="1" applyBorder="1" applyAlignment="1" applyProtection="1">
      <alignment vertical="center" shrinkToFit="1"/>
    </xf>
    <xf numFmtId="0" fontId="15" fillId="0" borderId="43"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3" xfId="0" applyFont="1" applyBorder="1" applyAlignment="1" applyProtection="1">
      <alignment horizontal="left" vertical="center"/>
    </xf>
    <xf numFmtId="188" fontId="12" fillId="0" borderId="52" xfId="1" applyNumberFormat="1" applyFont="1" applyBorder="1" applyAlignment="1" applyProtection="1">
      <alignment vertical="center" shrinkToFit="1"/>
    </xf>
    <xf numFmtId="188" fontId="12" fillId="0" borderId="1" xfId="1" applyNumberFormat="1" applyFont="1" applyBorder="1" applyAlignment="1" applyProtection="1">
      <alignment vertical="center" shrinkToFit="1"/>
    </xf>
    <xf numFmtId="0" fontId="0" fillId="0" borderId="43" xfId="0" applyBorder="1" applyProtection="1">
      <alignment vertical="center"/>
    </xf>
    <xf numFmtId="0" fontId="0" fillId="0" borderId="4" xfId="0" applyBorder="1" applyProtection="1">
      <alignment vertical="center"/>
    </xf>
    <xf numFmtId="0" fontId="0" fillId="0" borderId="67" xfId="0" applyBorder="1" applyProtection="1">
      <alignment vertical="center"/>
    </xf>
    <xf numFmtId="0" fontId="0" fillId="0" borderId="68" xfId="0" applyBorder="1" applyProtection="1">
      <alignment vertical="center"/>
    </xf>
    <xf numFmtId="0" fontId="0" fillId="0" borderId="1" xfId="0" applyBorder="1" applyProtection="1">
      <alignment vertical="center"/>
    </xf>
    <xf numFmtId="0" fontId="0" fillId="0" borderId="42" xfId="0" applyBorder="1" applyProtection="1">
      <alignment vertical="center"/>
    </xf>
    <xf numFmtId="0" fontId="0" fillId="0" borderId="23" xfId="0" applyBorder="1" applyProtection="1">
      <alignment vertical="center"/>
    </xf>
    <xf numFmtId="0" fontId="0" fillId="0" borderId="28" xfId="0" applyBorder="1" applyProtection="1">
      <alignment vertical="center"/>
    </xf>
    <xf numFmtId="0" fontId="0" fillId="0" borderId="22" xfId="0" applyBorder="1" applyProtection="1">
      <alignment vertical="center"/>
    </xf>
    <xf numFmtId="0" fontId="17" fillId="2" borderId="8" xfId="0" applyFont="1" applyFill="1" applyBorder="1" applyAlignment="1" applyProtection="1">
      <alignment vertical="center"/>
    </xf>
    <xf numFmtId="0" fontId="17" fillId="2" borderId="9" xfId="0" applyFont="1" applyFill="1" applyBorder="1" applyAlignment="1" applyProtection="1">
      <alignment vertical="center"/>
    </xf>
    <xf numFmtId="0" fontId="17" fillId="2" borderId="9" xfId="0" applyFont="1" applyFill="1" applyBorder="1" applyAlignment="1" applyProtection="1">
      <alignment horizontal="right" vertical="center"/>
    </xf>
    <xf numFmtId="0" fontId="17" fillId="2" borderId="9" xfId="0" applyNumberFormat="1" applyFont="1" applyFill="1" applyBorder="1" applyAlignment="1" applyProtection="1">
      <alignment horizontal="left" vertical="center" indent="1"/>
    </xf>
    <xf numFmtId="0" fontId="17" fillId="2" borderId="10" xfId="0" applyFont="1" applyFill="1" applyBorder="1" applyAlignment="1" applyProtection="1">
      <alignment horizontal="right" vertical="center"/>
    </xf>
    <xf numFmtId="0" fontId="24" fillId="0" borderId="58" xfId="0" applyFont="1" applyFill="1" applyBorder="1" applyAlignment="1" applyProtection="1">
      <alignment vertical="top" wrapText="1"/>
    </xf>
    <xf numFmtId="0" fontId="24" fillId="0" borderId="0" xfId="0" applyFont="1" applyFill="1" applyBorder="1" applyAlignment="1" applyProtection="1">
      <alignment vertical="top" wrapText="1"/>
    </xf>
    <xf numFmtId="0" fontId="15" fillId="0" borderId="0" xfId="0" applyFont="1" applyFill="1" applyBorder="1" applyAlignment="1" applyProtection="1">
      <alignment horizontal="left" vertical="top" wrapText="1"/>
    </xf>
    <xf numFmtId="0" fontId="15" fillId="11" borderId="59" xfId="0" applyFont="1" applyFill="1" applyBorder="1" applyAlignment="1" applyProtection="1">
      <alignment horizontal="center" vertical="center"/>
    </xf>
    <xf numFmtId="0" fontId="25" fillId="7" borderId="25" xfId="0" applyFont="1" applyFill="1" applyBorder="1" applyAlignment="1" applyProtection="1">
      <alignment vertical="top" wrapText="1"/>
    </xf>
    <xf numFmtId="0" fontId="15" fillId="7" borderId="26" xfId="0" applyFont="1" applyFill="1" applyBorder="1" applyAlignment="1" applyProtection="1">
      <alignment vertical="top" wrapText="1"/>
    </xf>
    <xf numFmtId="0" fontId="15" fillId="7" borderId="61" xfId="0" applyFont="1" applyFill="1" applyBorder="1" applyAlignment="1" applyProtection="1">
      <alignment vertical="top" wrapText="1"/>
    </xf>
    <xf numFmtId="0" fontId="25" fillId="7" borderId="40" xfId="0" applyFont="1" applyFill="1" applyBorder="1" applyAlignment="1" applyProtection="1">
      <alignment vertical="top" wrapText="1"/>
    </xf>
    <xf numFmtId="0" fontId="15" fillId="7" borderId="19" xfId="0" applyFont="1" applyFill="1" applyBorder="1" applyAlignment="1" applyProtection="1">
      <alignment vertical="top" wrapText="1"/>
    </xf>
    <xf numFmtId="0" fontId="25" fillId="7" borderId="19" xfId="0" applyFont="1" applyFill="1" applyBorder="1" applyAlignment="1" applyProtection="1">
      <alignment vertical="top" wrapText="1"/>
    </xf>
    <xf numFmtId="0" fontId="25" fillId="7" borderId="77" xfId="0" applyFont="1" applyFill="1" applyBorder="1" applyAlignment="1" applyProtection="1">
      <alignment vertical="top" wrapText="1"/>
    </xf>
    <xf numFmtId="176" fontId="42" fillId="0" borderId="4" xfId="0" applyNumberFormat="1" applyFont="1" applyBorder="1" applyAlignment="1" applyProtection="1">
      <alignment horizontal="center" vertical="center" shrinkToFit="1"/>
      <protection locked="0"/>
    </xf>
    <xf numFmtId="0" fontId="0" fillId="4" borderId="8" xfId="0" applyFill="1" applyBorder="1" applyAlignment="1" applyProtection="1">
      <alignment horizontal="right" vertical="center"/>
      <protection hidden="1"/>
    </xf>
    <xf numFmtId="0" fontId="0" fillId="0" borderId="0" xfId="0" applyNumberFormat="1" applyFill="1" applyBorder="1" applyAlignment="1" applyProtection="1">
      <alignment vertical="center"/>
      <protection hidden="1"/>
    </xf>
    <xf numFmtId="0" fontId="15" fillId="0" borderId="12" xfId="0" applyFont="1" applyBorder="1" applyAlignment="1" applyProtection="1">
      <alignment horizontal="left" vertical="center" shrinkToFit="1"/>
      <protection hidden="1"/>
    </xf>
    <xf numFmtId="0" fontId="25" fillId="0" borderId="11" xfId="0" applyFont="1" applyBorder="1" applyAlignment="1" applyProtection="1">
      <alignment horizontal="left" vertical="center" shrinkToFit="1"/>
      <protection hidden="1"/>
    </xf>
    <xf numFmtId="49" fontId="15" fillId="0" borderId="16" xfId="0" applyNumberFormat="1" applyFont="1" applyBorder="1" applyAlignment="1" applyProtection="1">
      <alignment horizontal="left" vertical="center" shrinkToFit="1"/>
      <protection hidden="1"/>
    </xf>
    <xf numFmtId="0" fontId="12" fillId="3" borderId="1" xfId="0" applyFont="1" applyFill="1" applyBorder="1" applyAlignment="1" applyProtection="1">
      <alignment vertical="center"/>
      <protection hidden="1"/>
    </xf>
    <xf numFmtId="0" fontId="15" fillId="7" borderId="51" xfId="0" applyFont="1" applyFill="1" applyBorder="1" applyAlignment="1" applyProtection="1">
      <alignment horizontal="center" vertical="center"/>
      <protection hidden="1"/>
    </xf>
    <xf numFmtId="0" fontId="15" fillId="7" borderId="52" xfId="0" applyFont="1" applyFill="1" applyBorder="1" applyAlignment="1" applyProtection="1">
      <alignment horizontal="center" vertical="center"/>
      <protection hidden="1"/>
    </xf>
    <xf numFmtId="0" fontId="15" fillId="7" borderId="83"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hidden="1"/>
    </xf>
    <xf numFmtId="0" fontId="15" fillId="0" borderId="52" xfId="0" applyFont="1" applyFill="1" applyBorder="1" applyAlignment="1" applyProtection="1">
      <alignment horizontal="center" vertical="center"/>
      <protection hidden="1"/>
    </xf>
    <xf numFmtId="0" fontId="15" fillId="0" borderId="83" xfId="0" applyFont="1" applyFill="1" applyBorder="1" applyAlignment="1" applyProtection="1">
      <alignment horizontal="center" vertical="center"/>
      <protection hidden="1"/>
    </xf>
    <xf numFmtId="0" fontId="15" fillId="0" borderId="92" xfId="0" applyFont="1" applyFill="1" applyBorder="1" applyAlignment="1" applyProtection="1">
      <alignment horizontal="center" vertical="center"/>
      <protection hidden="1"/>
    </xf>
    <xf numFmtId="0" fontId="15" fillId="0" borderId="94" xfId="0" applyFont="1" applyFill="1" applyBorder="1" applyAlignment="1" applyProtection="1">
      <alignment horizontal="center" vertical="center"/>
      <protection hidden="1"/>
    </xf>
    <xf numFmtId="0" fontId="15" fillId="0" borderId="93" xfId="0" applyFont="1" applyFill="1" applyBorder="1" applyAlignment="1" applyProtection="1">
      <alignment horizontal="center" vertical="center"/>
      <protection hidden="1"/>
    </xf>
    <xf numFmtId="0" fontId="15" fillId="3" borderId="171" xfId="0" applyFont="1" applyFill="1" applyBorder="1" applyAlignment="1">
      <alignment horizontal="center" vertical="center" shrinkToFit="1"/>
    </xf>
    <xf numFmtId="0" fontId="15" fillId="3" borderId="84" xfId="0" applyFont="1" applyFill="1" applyBorder="1" applyAlignment="1">
      <alignment horizontal="center" vertical="center" shrinkToFit="1"/>
    </xf>
    <xf numFmtId="0" fontId="15" fillId="3" borderId="172" xfId="0" applyFont="1" applyFill="1" applyBorder="1" applyAlignment="1">
      <alignment horizontal="center" vertical="center" shrinkToFit="1"/>
    </xf>
    <xf numFmtId="0" fontId="15" fillId="3" borderId="71" xfId="0" applyFont="1" applyFill="1" applyBorder="1" applyAlignment="1">
      <alignment horizontal="center" vertical="center"/>
    </xf>
    <xf numFmtId="177" fontId="15" fillId="0" borderId="59" xfId="0" applyNumberFormat="1" applyFont="1" applyBorder="1" applyAlignment="1" applyProtection="1">
      <alignment horizontal="right" vertical="center"/>
      <protection hidden="1"/>
    </xf>
    <xf numFmtId="0" fontId="15" fillId="0" borderId="59" xfId="0" applyFont="1" applyBorder="1" applyAlignment="1" applyProtection="1">
      <alignment vertical="center" wrapText="1"/>
      <protection hidden="1"/>
    </xf>
    <xf numFmtId="0" fontId="48" fillId="0" borderId="59" xfId="0" applyFont="1" applyBorder="1" applyProtection="1">
      <alignment vertical="center"/>
      <protection hidden="1"/>
    </xf>
    <xf numFmtId="0" fontId="15" fillId="0" borderId="59" xfId="0" applyFont="1" applyBorder="1" applyAlignment="1" applyProtection="1">
      <alignment horizontal="center" vertical="center"/>
      <protection hidden="1"/>
    </xf>
    <xf numFmtId="176" fontId="15" fillId="0" borderId="59" xfId="0" applyNumberFormat="1" applyFont="1" applyBorder="1" applyAlignment="1" applyProtection="1">
      <alignment horizontal="center" vertical="center" shrinkToFit="1"/>
      <protection hidden="1"/>
    </xf>
    <xf numFmtId="0" fontId="15" fillId="0" borderId="8" xfId="0" applyFont="1" applyBorder="1" applyAlignment="1" applyProtection="1">
      <alignment horizontal="center" vertical="center" shrinkToFit="1"/>
      <protection hidden="1"/>
    </xf>
    <xf numFmtId="0" fontId="14" fillId="0" borderId="0" xfId="0" applyFont="1" applyProtection="1">
      <alignment vertical="center"/>
    </xf>
    <xf numFmtId="0" fontId="14" fillId="0" borderId="59" xfId="0" applyFont="1" applyBorder="1" applyProtection="1">
      <alignment vertical="center"/>
    </xf>
    <xf numFmtId="0" fontId="14" fillId="0" borderId="0" xfId="0" applyFont="1" applyAlignment="1" applyProtection="1">
      <alignment horizontal="center" vertical="center"/>
    </xf>
    <xf numFmtId="0" fontId="21" fillId="0" borderId="59" xfId="0" applyFont="1" applyBorder="1" applyProtection="1">
      <alignment vertical="center"/>
    </xf>
    <xf numFmtId="177" fontId="14" fillId="0" borderId="0" xfId="0" applyNumberFormat="1" applyFont="1" applyAlignment="1" applyProtection="1">
      <alignment horizontal="right" vertical="center"/>
    </xf>
    <xf numFmtId="0" fontId="14" fillId="0" borderId="59" xfId="0" applyFont="1" applyFill="1" applyBorder="1" applyProtection="1">
      <alignment vertical="center"/>
    </xf>
    <xf numFmtId="0" fontId="14" fillId="0" borderId="0" xfId="0" applyFont="1" applyAlignment="1" applyProtection="1">
      <alignment horizontal="right" vertical="center"/>
    </xf>
    <xf numFmtId="0" fontId="14" fillId="8" borderId="0" xfId="0" applyFont="1" applyFill="1" applyProtection="1">
      <alignment vertical="center"/>
    </xf>
    <xf numFmtId="0" fontId="14" fillId="0" borderId="59" xfId="0" applyFont="1" applyFill="1" applyBorder="1" applyAlignment="1" applyProtection="1">
      <alignment vertical="center"/>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21" fillId="8" borderId="59" xfId="0" applyFont="1" applyFill="1" applyBorder="1" applyProtection="1">
      <alignment vertical="center"/>
    </xf>
    <xf numFmtId="0" fontId="46" fillId="0" borderId="0" xfId="0" applyFont="1" applyBorder="1" applyAlignment="1" applyProtection="1">
      <alignment vertical="center"/>
    </xf>
    <xf numFmtId="0" fontId="46" fillId="0" borderId="59" xfId="0" applyFont="1" applyBorder="1" applyAlignment="1" applyProtection="1">
      <alignment vertical="center"/>
    </xf>
    <xf numFmtId="0" fontId="14" fillId="0" borderId="162" xfId="0" applyFont="1" applyBorder="1" applyProtection="1">
      <alignment vertical="center"/>
    </xf>
    <xf numFmtId="0" fontId="14" fillId="0" borderId="159" xfId="0" applyFont="1" applyBorder="1" applyProtection="1">
      <alignment vertical="center"/>
    </xf>
    <xf numFmtId="0" fontId="14" fillId="0" borderId="161" xfId="0" applyFont="1" applyBorder="1" applyProtection="1">
      <alignment vertical="center"/>
    </xf>
    <xf numFmtId="0" fontId="60" fillId="0" borderId="8" xfId="0" applyFont="1" applyBorder="1" applyProtection="1">
      <alignment vertical="center"/>
    </xf>
    <xf numFmtId="0" fontId="14" fillId="0" borderId="160" xfId="0" applyFont="1" applyBorder="1" applyProtection="1">
      <alignment vertical="center"/>
    </xf>
    <xf numFmtId="0" fontId="14" fillId="0" borderId="10" xfId="0" applyFont="1" applyBorder="1" applyProtection="1">
      <alignment vertical="center"/>
    </xf>
    <xf numFmtId="0" fontId="46" fillId="0" borderId="0" xfId="0" applyFont="1" applyBorder="1" applyProtection="1">
      <alignment vertical="center"/>
    </xf>
    <xf numFmtId="0" fontId="46" fillId="0" borderId="0" xfId="0" applyFont="1" applyBorder="1" applyAlignment="1" applyProtection="1">
      <alignment vertical="center" wrapText="1"/>
    </xf>
    <xf numFmtId="0" fontId="8" fillId="0" borderId="59" xfId="0" applyFont="1" applyBorder="1" applyProtection="1">
      <alignment vertical="center"/>
    </xf>
    <xf numFmtId="0" fontId="14" fillId="0" borderId="0" xfId="0" applyFont="1" applyBorder="1" applyAlignment="1" applyProtection="1">
      <alignment horizontal="left" vertical="center"/>
    </xf>
    <xf numFmtId="0" fontId="15" fillId="0" borderId="51"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15" fillId="0" borderId="83" xfId="0" applyFont="1" applyFill="1" applyBorder="1" applyAlignment="1" applyProtection="1">
      <alignment horizontal="center" vertical="center"/>
    </xf>
    <xf numFmtId="192" fontId="39" fillId="6" borderId="8" xfId="0" applyNumberFormat="1" applyFont="1" applyFill="1" applyBorder="1" applyAlignment="1" applyProtection="1">
      <alignment horizontal="center" vertical="center" wrapText="1"/>
    </xf>
    <xf numFmtId="192" fontId="39" fillId="6" borderId="10" xfId="0" applyNumberFormat="1" applyFont="1" applyFill="1" applyBorder="1" applyAlignment="1" applyProtection="1">
      <alignment horizontal="center" vertical="center" wrapText="1"/>
    </xf>
    <xf numFmtId="49" fontId="25" fillId="0" borderId="22" xfId="0" applyNumberFormat="1" applyFont="1" applyBorder="1" applyAlignment="1" applyProtection="1">
      <alignment vertical="center"/>
      <protection locked="0"/>
    </xf>
    <xf numFmtId="49" fontId="25" fillId="0" borderId="23" xfId="0" applyNumberFormat="1" applyFont="1" applyBorder="1" applyAlignment="1" applyProtection="1">
      <alignment vertical="center"/>
      <protection locked="0"/>
    </xf>
    <xf numFmtId="49" fontId="25" fillId="0" borderId="24" xfId="0" applyNumberFormat="1"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25" fillId="0" borderId="21" xfId="0" applyFont="1" applyBorder="1" applyAlignment="1" applyProtection="1">
      <alignment vertical="center"/>
      <protection locked="0"/>
    </xf>
    <xf numFmtId="0" fontId="25" fillId="0" borderId="6"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45" xfId="0" applyFont="1" applyBorder="1" applyAlignment="1" applyProtection="1">
      <alignment vertical="center"/>
      <protection locked="0"/>
    </xf>
    <xf numFmtId="49" fontId="25" fillId="0" borderId="2" xfId="0" applyNumberFormat="1" applyFont="1" applyBorder="1" applyAlignment="1" applyProtection="1">
      <alignment vertical="center"/>
      <protection locked="0"/>
    </xf>
    <xf numFmtId="49" fontId="25" fillId="0" borderId="4"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177" fontId="25" fillId="0" borderId="22"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center" vertical="center" shrinkToFit="1"/>
      <protection hidden="1"/>
    </xf>
    <xf numFmtId="177" fontId="25" fillId="0" borderId="24" xfId="0" applyNumberFormat="1" applyFont="1" applyBorder="1" applyAlignment="1" applyProtection="1">
      <alignment horizontal="center" vertical="center" shrinkToFit="1"/>
      <protection hidden="1"/>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24" fillId="3" borderId="8" xfId="0" applyFont="1" applyFill="1" applyBorder="1" applyAlignment="1">
      <alignment vertical="center" shrinkToFit="1"/>
    </xf>
    <xf numFmtId="0" fontId="24" fillId="3" borderId="63" xfId="0" applyFont="1" applyFill="1" applyBorder="1" applyAlignment="1">
      <alignment vertical="center" shrinkToFit="1"/>
    </xf>
    <xf numFmtId="0" fontId="41" fillId="0" borderId="11" xfId="0" applyFont="1" applyBorder="1" applyProtection="1">
      <alignment vertical="center"/>
      <protection locked="0"/>
    </xf>
    <xf numFmtId="0" fontId="41" fillId="0" borderId="13" xfId="0" applyFont="1" applyBorder="1" applyProtection="1">
      <alignment vertical="center"/>
      <protection locked="0"/>
    </xf>
    <xf numFmtId="0" fontId="41" fillId="0" borderId="16" xfId="0" applyFont="1" applyBorder="1" applyProtection="1">
      <alignment vertical="center"/>
      <protection locked="0"/>
    </xf>
    <xf numFmtId="0" fontId="25" fillId="0" borderId="27"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57" xfId="0" applyFont="1" applyBorder="1" applyAlignment="1" applyProtection="1">
      <alignment vertical="center" shrinkToFit="1"/>
      <protection locked="0"/>
    </xf>
    <xf numFmtId="0" fontId="25" fillId="0" borderId="29" xfId="0" applyFont="1" applyBorder="1" applyAlignment="1" applyProtection="1">
      <alignment vertical="center" shrinkToFit="1"/>
      <protection locked="0"/>
    </xf>
    <xf numFmtId="0" fontId="25" fillId="0" borderId="39" xfId="0" applyFont="1" applyBorder="1" applyAlignment="1" applyProtection="1">
      <alignment vertical="center" shrinkToFit="1"/>
      <protection locked="0"/>
    </xf>
    <xf numFmtId="176" fontId="42" fillId="0" borderId="2" xfId="0" applyNumberFormat="1" applyFont="1" applyBorder="1" applyAlignment="1" applyProtection="1">
      <alignment horizontal="center" vertical="center" shrinkToFit="1"/>
      <protection locked="0"/>
    </xf>
    <xf numFmtId="176" fontId="42" fillId="0" borderId="4" xfId="0" applyNumberFormat="1" applyFont="1" applyBorder="1" applyAlignment="1" applyProtection="1">
      <alignment horizontal="center" vertical="center" shrinkToFit="1"/>
      <protection locked="0"/>
    </xf>
    <xf numFmtId="0" fontId="24" fillId="3" borderId="43" xfId="0" applyFont="1" applyFill="1" applyBorder="1" applyAlignment="1">
      <alignment vertical="center"/>
    </xf>
    <xf numFmtId="0" fontId="24" fillId="3" borderId="3" xfId="0" applyFont="1" applyFill="1" applyBorder="1" applyAlignment="1">
      <alignment vertical="center"/>
    </xf>
    <xf numFmtId="0" fontId="24" fillId="3" borderId="41" xfId="0" applyFont="1" applyFill="1" applyBorder="1" applyAlignment="1">
      <alignment vertical="center"/>
    </xf>
    <xf numFmtId="0" fontId="24" fillId="3" borderId="34" xfId="0" applyFont="1" applyFill="1" applyBorder="1" applyAlignment="1">
      <alignment vertical="center"/>
    </xf>
    <xf numFmtId="0" fontId="24" fillId="3" borderId="43"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41" fillId="0" borderId="2" xfId="0" applyNumberFormat="1" applyFont="1" applyBorder="1" applyAlignment="1" applyProtection="1">
      <alignment vertical="center"/>
      <protection locked="0"/>
    </xf>
    <xf numFmtId="0" fontId="41" fillId="0" borderId="4" xfId="0" applyNumberFormat="1" applyFont="1" applyBorder="1" applyAlignment="1" applyProtection="1">
      <alignment vertical="center"/>
      <protection locked="0"/>
    </xf>
    <xf numFmtId="0" fontId="41" fillId="0" borderId="21" xfId="0" applyNumberFormat="1" applyFont="1" applyBorder="1" applyAlignment="1" applyProtection="1">
      <alignment vertical="center"/>
      <protection locked="0"/>
    </xf>
    <xf numFmtId="0" fontId="24" fillId="0" borderId="2" xfId="0" applyNumberFormat="1" applyFont="1" applyBorder="1" applyAlignment="1" applyProtection="1">
      <alignment vertical="center" wrapText="1"/>
      <protection locked="0"/>
    </xf>
    <xf numFmtId="0" fontId="24" fillId="0" borderId="4" xfId="0" applyNumberFormat="1" applyFont="1" applyBorder="1" applyAlignment="1" applyProtection="1">
      <alignment vertical="center" wrapText="1"/>
      <protection locked="0"/>
    </xf>
    <xf numFmtId="0" fontId="24" fillId="0" borderId="21" xfId="0" applyNumberFormat="1" applyFont="1" applyBorder="1" applyAlignment="1" applyProtection="1">
      <alignment vertical="center" wrapText="1"/>
      <protection locked="0"/>
    </xf>
    <xf numFmtId="191" fontId="24" fillId="3" borderId="74" xfId="0" applyNumberFormat="1" applyFont="1" applyFill="1" applyBorder="1" applyAlignment="1">
      <alignment vertical="center" wrapText="1" shrinkToFit="1"/>
    </xf>
    <xf numFmtId="191" fontId="24" fillId="3" borderId="5" xfId="0" applyNumberFormat="1" applyFont="1" applyFill="1" applyBorder="1" applyAlignment="1">
      <alignment vertical="center" wrapText="1" shrinkToFit="1"/>
    </xf>
    <xf numFmtId="176" fontId="39" fillId="0" borderId="68" xfId="0" applyNumberFormat="1" applyFont="1" applyBorder="1" applyAlignment="1" applyProtection="1">
      <alignment horizontal="center" vertical="center" shrinkToFit="1"/>
      <protection locked="0"/>
    </xf>
    <xf numFmtId="176" fontId="39" fillId="0" borderId="30"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hidden="1"/>
    </xf>
    <xf numFmtId="0" fontId="25" fillId="0" borderId="2"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25" fillId="0" borderId="2"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14" fillId="3" borderId="73" xfId="0" applyFont="1" applyFill="1" applyBorder="1" applyAlignment="1">
      <alignment vertical="center" wrapText="1"/>
    </xf>
    <xf numFmtId="0" fontId="14" fillId="3" borderId="40" xfId="0" applyFont="1" applyFill="1" applyBorder="1" applyAlignment="1">
      <alignment vertical="center" wrapText="1"/>
    </xf>
    <xf numFmtId="0" fontId="25" fillId="0" borderId="69" xfId="0" applyFont="1" applyBorder="1" applyAlignment="1" applyProtection="1">
      <alignment vertical="center" wrapText="1"/>
      <protection locked="0"/>
    </xf>
    <xf numFmtId="0" fontId="25" fillId="0" borderId="70" xfId="0" applyFont="1" applyBorder="1" applyAlignment="1" applyProtection="1">
      <alignment vertical="center" wrapText="1"/>
      <protection locked="0"/>
    </xf>
    <xf numFmtId="0" fontId="25" fillId="0" borderId="71" xfId="0" applyFont="1" applyBorder="1" applyAlignment="1" applyProtection="1">
      <alignment vertical="center" wrapText="1"/>
      <protection locked="0"/>
    </xf>
    <xf numFmtId="0" fontId="14" fillId="3" borderId="64" xfId="0" applyFont="1" applyFill="1" applyBorder="1" applyAlignment="1">
      <alignment vertical="center" wrapText="1"/>
    </xf>
    <xf numFmtId="0" fontId="10" fillId="3" borderId="64" xfId="0" applyFont="1" applyFill="1" applyBorder="1" applyAlignment="1">
      <alignment vertical="center" wrapText="1"/>
    </xf>
    <xf numFmtId="0" fontId="10" fillId="3" borderId="40" xfId="0" applyFont="1" applyFill="1" applyBorder="1" applyAlignment="1">
      <alignment vertical="center" wrapText="1"/>
    </xf>
    <xf numFmtId="0" fontId="14" fillId="3" borderId="46" xfId="0" applyFont="1" applyFill="1" applyBorder="1" applyAlignment="1">
      <alignment vertical="center" wrapText="1"/>
    </xf>
    <xf numFmtId="0" fontId="13" fillId="3" borderId="64" xfId="0" applyFont="1" applyFill="1" applyBorder="1" applyAlignment="1">
      <alignment vertical="center"/>
    </xf>
    <xf numFmtId="0" fontId="13" fillId="3" borderId="40" xfId="0" applyFont="1" applyFill="1" applyBorder="1" applyAlignment="1">
      <alignment vertical="center"/>
    </xf>
    <xf numFmtId="0" fontId="25" fillId="0" borderId="11" xfId="0" applyFont="1" applyBorder="1" applyAlignment="1" applyProtection="1">
      <alignment vertical="center"/>
      <protection locked="0"/>
    </xf>
    <xf numFmtId="0" fontId="25" fillId="0" borderId="13"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13" fillId="3" borderId="64" xfId="0" applyFont="1" applyFill="1" applyBorder="1" applyAlignment="1">
      <alignment vertical="center" wrapText="1"/>
    </xf>
    <xf numFmtId="0" fontId="13" fillId="3" borderId="40" xfId="0" applyFont="1" applyFill="1" applyBorder="1" applyAlignment="1">
      <alignment vertical="center" wrapText="1"/>
    </xf>
    <xf numFmtId="0" fontId="24" fillId="3" borderId="8" xfId="0" applyFont="1" applyFill="1" applyBorder="1" applyAlignment="1">
      <alignment horizontal="left" vertical="center" shrinkToFit="1"/>
    </xf>
    <xf numFmtId="0" fontId="24" fillId="3" borderId="63" xfId="0" applyFont="1" applyFill="1" applyBorder="1" applyAlignment="1">
      <alignment horizontal="left" vertical="center" shrinkToFit="1"/>
    </xf>
    <xf numFmtId="0" fontId="31" fillId="0" borderId="141" xfId="0" applyFont="1" applyBorder="1" applyAlignment="1">
      <alignment horizontal="left" vertical="center" wrapText="1"/>
    </xf>
    <xf numFmtId="0" fontId="31" fillId="0" borderId="0" xfId="0" applyFont="1" applyBorder="1" applyAlignment="1">
      <alignment horizontal="left" vertical="center" wrapText="1"/>
    </xf>
    <xf numFmtId="185" fontId="40" fillId="0" borderId="22" xfId="0" applyNumberFormat="1" applyFont="1" applyBorder="1" applyAlignment="1" applyProtection="1">
      <alignment horizontal="left" vertical="center"/>
      <protection hidden="1"/>
    </xf>
    <xf numFmtId="185" fontId="40" fillId="0" borderId="23" xfId="0" applyNumberFormat="1" applyFont="1" applyBorder="1" applyAlignment="1" applyProtection="1">
      <alignment horizontal="left" vertical="center"/>
      <protection hidden="1"/>
    </xf>
    <xf numFmtId="185" fontId="40" fillId="0" borderId="24" xfId="0" applyNumberFormat="1" applyFont="1" applyBorder="1" applyAlignment="1" applyProtection="1">
      <alignment horizontal="left" vertical="center"/>
      <protection hidden="1"/>
    </xf>
    <xf numFmtId="0" fontId="40" fillId="0" borderId="47" xfId="0" applyFont="1" applyFill="1" applyBorder="1" applyAlignment="1">
      <alignment horizontal="right" vertical="center" shrinkToFit="1"/>
    </xf>
    <xf numFmtId="0" fontId="29" fillId="0" borderId="0" xfId="0" applyFont="1" applyFill="1" applyAlignment="1">
      <alignment horizontal="left" wrapText="1"/>
    </xf>
    <xf numFmtId="0" fontId="25" fillId="7" borderId="38" xfId="0" applyFont="1" applyFill="1" applyBorder="1">
      <alignment vertical="center"/>
    </xf>
    <xf numFmtId="0" fontId="25" fillId="7" borderId="39" xfId="0" applyFont="1" applyFill="1" applyBorder="1">
      <alignment vertical="center"/>
    </xf>
    <xf numFmtId="0" fontId="12" fillId="9" borderId="8" xfId="0" applyFont="1" applyFill="1" applyBorder="1" applyAlignment="1">
      <alignment vertical="center"/>
    </xf>
    <xf numFmtId="0" fontId="12" fillId="9" borderId="10" xfId="0" applyFont="1" applyFill="1" applyBorder="1" applyAlignment="1">
      <alignment vertical="center"/>
    </xf>
    <xf numFmtId="0" fontId="40" fillId="0" borderId="0" xfId="0" applyFont="1" applyFill="1" applyAlignment="1">
      <alignment horizontal="right" vertical="center" shrinkToFit="1"/>
    </xf>
    <xf numFmtId="0" fontId="25" fillId="0" borderId="11" xfId="0" applyFont="1" applyBorder="1" applyAlignment="1" applyProtection="1">
      <alignment vertical="center" wrapText="1"/>
      <protection hidden="1"/>
    </xf>
    <xf numFmtId="0" fontId="25" fillId="0" borderId="13" xfId="0" applyFont="1" applyBorder="1" applyAlignment="1" applyProtection="1">
      <alignment vertical="center" wrapText="1"/>
      <protection hidden="1"/>
    </xf>
    <xf numFmtId="0" fontId="25" fillId="0" borderId="16" xfId="0" applyFont="1" applyBorder="1" applyAlignment="1" applyProtection="1">
      <alignment vertical="center" wrapText="1"/>
      <protection hidden="1"/>
    </xf>
    <xf numFmtId="0" fontId="15" fillId="0" borderId="2" xfId="0" applyFont="1" applyBorder="1" applyAlignment="1" applyProtection="1">
      <alignment horizontal="left" vertical="center"/>
      <protection hidden="1"/>
    </xf>
    <xf numFmtId="0" fontId="15" fillId="0" borderId="4"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15" fillId="3" borderId="4" xfId="0" applyFont="1" applyFill="1" applyBorder="1" applyAlignment="1" applyProtection="1">
      <alignment vertical="center"/>
      <protection hidden="1"/>
    </xf>
    <xf numFmtId="0" fontId="15" fillId="3" borderId="3" xfId="0" applyFont="1" applyFill="1" applyBorder="1" applyAlignment="1" applyProtection="1">
      <alignment vertical="center"/>
      <protection hidden="1"/>
    </xf>
    <xf numFmtId="0" fontId="15" fillId="0" borderId="2" xfId="0" applyFont="1" applyBorder="1" applyAlignment="1" applyProtection="1">
      <alignment horizontal="left" vertical="center" wrapText="1"/>
      <protection hidden="1"/>
    </xf>
    <xf numFmtId="0" fontId="15" fillId="0" borderId="4" xfId="0" applyFont="1" applyBorder="1" applyAlignment="1" applyProtection="1">
      <alignment horizontal="left" vertical="center" wrapText="1"/>
      <protection hidden="1"/>
    </xf>
    <xf numFmtId="0" fontId="15" fillId="0" borderId="21" xfId="0" applyFont="1" applyBorder="1" applyAlignment="1" applyProtection="1">
      <alignment horizontal="left" vertical="center" wrapText="1"/>
      <protection hidden="1"/>
    </xf>
    <xf numFmtId="0" fontId="12" fillId="3" borderId="158" xfId="0" applyFont="1" applyFill="1" applyBorder="1" applyAlignment="1" applyProtection="1">
      <alignment horizontal="left" vertical="center" wrapText="1" shrinkToFit="1"/>
      <protection hidden="1"/>
    </xf>
    <xf numFmtId="0" fontId="12" fillId="3" borderId="51" xfId="0" applyFont="1" applyFill="1" applyBorder="1" applyAlignment="1" applyProtection="1">
      <alignment horizontal="left" vertical="center" wrapText="1" shrinkToFit="1"/>
      <protection hidden="1"/>
    </xf>
    <xf numFmtId="0" fontId="12" fillId="3" borderId="13" xfId="0" applyFont="1" applyFill="1" applyBorder="1" applyAlignment="1" applyProtection="1">
      <alignment vertical="center"/>
      <protection hidden="1"/>
    </xf>
    <xf numFmtId="0" fontId="12" fillId="3" borderId="34" xfId="0" applyFont="1" applyFill="1" applyBorder="1" applyAlignment="1" applyProtection="1">
      <alignment vertical="center"/>
      <protection hidden="1"/>
    </xf>
    <xf numFmtId="0" fontId="12" fillId="3" borderId="5" xfId="0" applyFont="1" applyFill="1" applyBorder="1" applyAlignment="1" applyProtection="1">
      <alignment vertical="center"/>
      <protection hidden="1"/>
    </xf>
    <xf numFmtId="0" fontId="12" fillId="3" borderId="7" xfId="0" applyFont="1" applyFill="1" applyBorder="1" applyAlignment="1" applyProtection="1">
      <alignment vertical="center"/>
      <protection hidden="1"/>
    </xf>
    <xf numFmtId="0" fontId="12" fillId="3" borderId="4" xfId="0" applyFont="1" applyFill="1" applyBorder="1" applyAlignment="1" applyProtection="1">
      <alignment vertical="center" wrapText="1"/>
      <protection hidden="1"/>
    </xf>
    <xf numFmtId="0" fontId="12" fillId="3" borderId="3" xfId="0" applyFont="1" applyFill="1" applyBorder="1" applyAlignment="1" applyProtection="1">
      <alignment vertical="center"/>
      <protection hidden="1"/>
    </xf>
    <xf numFmtId="0" fontId="0" fillId="4" borderId="9" xfId="0" applyFill="1" applyBorder="1" applyAlignment="1" applyProtection="1">
      <alignment horizontal="left" vertical="center"/>
      <protection hidden="1"/>
    </xf>
    <xf numFmtId="0" fontId="0" fillId="4" borderId="10" xfId="0" applyFill="1" applyBorder="1" applyAlignment="1" applyProtection="1">
      <alignment horizontal="left" vertical="center"/>
      <protection hidden="1"/>
    </xf>
    <xf numFmtId="0" fontId="15" fillId="3" borderId="23" xfId="0" applyFont="1" applyFill="1" applyBorder="1" applyAlignment="1" applyProtection="1">
      <alignment vertical="center"/>
      <protection hidden="1"/>
    </xf>
    <xf numFmtId="0" fontId="15" fillId="3" borderId="28" xfId="0" applyFont="1" applyFill="1" applyBorder="1" applyAlignment="1" applyProtection="1">
      <alignment vertical="center"/>
      <protection hidden="1"/>
    </xf>
    <xf numFmtId="0" fontId="15" fillId="3" borderId="13" xfId="0" applyFont="1" applyFill="1" applyBorder="1" applyAlignment="1" applyProtection="1">
      <alignment vertical="center"/>
      <protection hidden="1"/>
    </xf>
    <xf numFmtId="0" fontId="15" fillId="3" borderId="34" xfId="0" applyFont="1" applyFill="1" applyBorder="1" applyAlignment="1" applyProtection="1">
      <alignment vertical="center"/>
      <protection hidden="1"/>
    </xf>
    <xf numFmtId="0" fontId="15" fillId="0" borderId="22" xfId="0" applyFont="1" applyBorder="1" applyAlignment="1" applyProtection="1">
      <alignment horizontal="left" vertical="center"/>
      <protection hidden="1"/>
    </xf>
    <xf numFmtId="0" fontId="15" fillId="0" borderId="23" xfId="0" applyFont="1" applyBorder="1" applyAlignment="1" applyProtection="1">
      <alignment horizontal="left" vertical="center"/>
      <protection hidden="1"/>
    </xf>
    <xf numFmtId="0" fontId="15" fillId="0" borderId="24" xfId="0" applyFont="1" applyBorder="1" applyAlignment="1" applyProtection="1">
      <alignment horizontal="left" vertical="center"/>
      <protection hidden="1"/>
    </xf>
    <xf numFmtId="0" fontId="15" fillId="0" borderId="2" xfId="0" applyFont="1" applyBorder="1" applyAlignment="1" applyProtection="1">
      <alignment horizontal="left" vertical="top" wrapText="1"/>
      <protection hidden="1"/>
    </xf>
    <xf numFmtId="0" fontId="15" fillId="0" borderId="4" xfId="0" applyFont="1" applyBorder="1" applyAlignment="1" applyProtection="1">
      <alignment horizontal="left" vertical="top" wrapText="1"/>
      <protection hidden="1"/>
    </xf>
    <xf numFmtId="0" fontId="15" fillId="0" borderId="21" xfId="0" applyFont="1" applyBorder="1" applyAlignment="1" applyProtection="1">
      <alignment horizontal="left" vertical="top" wrapText="1"/>
      <protection hidden="1"/>
    </xf>
    <xf numFmtId="0" fontId="15" fillId="0" borderId="11"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5" fillId="0" borderId="16" xfId="0" applyFont="1" applyBorder="1" applyAlignment="1" applyProtection="1">
      <alignment horizontal="left" vertical="center"/>
      <protection hidden="1"/>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2" fillId="3" borderId="158" xfId="0" applyFont="1" applyFill="1" applyBorder="1" applyAlignment="1">
      <alignment horizontal="left" vertical="center" wrapText="1" shrinkToFit="1"/>
    </xf>
    <xf numFmtId="0" fontId="12" fillId="3" borderId="51" xfId="0" applyFont="1" applyFill="1" applyBorder="1" applyAlignment="1">
      <alignment horizontal="left" vertical="center" wrapText="1" shrinkToFit="1"/>
    </xf>
    <xf numFmtId="0" fontId="12" fillId="3" borderId="4" xfId="0" applyFont="1" applyFill="1" applyBorder="1" applyAlignment="1">
      <alignment vertical="center" wrapText="1"/>
    </xf>
    <xf numFmtId="0" fontId="12" fillId="3" borderId="3" xfId="0" applyFont="1" applyFill="1" applyBorder="1" applyAlignment="1">
      <alignment vertical="center"/>
    </xf>
    <xf numFmtId="0" fontId="12" fillId="3" borderId="5" xfId="0" applyFont="1" applyFill="1" applyBorder="1" applyAlignment="1">
      <alignment vertical="center"/>
    </xf>
    <xf numFmtId="0" fontId="12" fillId="3" borderId="7" xfId="0" applyFont="1" applyFill="1" applyBorder="1" applyAlignment="1">
      <alignmen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5" fillId="0" borderId="2"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 borderId="23" xfId="0" applyFont="1" applyFill="1" applyBorder="1" applyAlignment="1">
      <alignment vertical="center"/>
    </xf>
    <xf numFmtId="0" fontId="15" fillId="3" borderId="28" xfId="0" applyFont="1" applyFill="1" applyBorder="1" applyAlignment="1">
      <alignment vertical="center"/>
    </xf>
    <xf numFmtId="0" fontId="12" fillId="3" borderId="13" xfId="0" applyFont="1" applyFill="1" applyBorder="1" applyAlignment="1">
      <alignment vertical="center"/>
    </xf>
    <xf numFmtId="0" fontId="12" fillId="3" borderId="34" xfId="0" applyFont="1" applyFill="1" applyBorder="1" applyAlignment="1">
      <alignment vertical="center"/>
    </xf>
    <xf numFmtId="0" fontId="15" fillId="0" borderId="1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2"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3" borderId="4" xfId="0" applyFont="1" applyFill="1" applyBorder="1" applyAlignment="1">
      <alignment vertical="center"/>
    </xf>
    <xf numFmtId="0" fontId="15" fillId="3" borderId="3" xfId="0" applyFont="1" applyFill="1" applyBorder="1" applyAlignment="1">
      <alignment vertical="center"/>
    </xf>
    <xf numFmtId="0" fontId="15" fillId="3" borderId="13" xfId="0" applyFont="1" applyFill="1" applyBorder="1" applyAlignment="1">
      <alignment vertical="center"/>
    </xf>
    <xf numFmtId="0" fontId="15" fillId="3" borderId="34" xfId="0" applyFont="1" applyFill="1" applyBorder="1" applyAlignment="1">
      <alignment vertical="center"/>
    </xf>
    <xf numFmtId="0" fontId="14" fillId="3" borderId="31" xfId="0" applyFont="1" applyFill="1" applyBorder="1" applyAlignment="1" applyProtection="1">
      <alignment vertical="center" wrapText="1"/>
      <protection hidden="1"/>
    </xf>
    <xf numFmtId="0" fontId="14" fillId="3" borderId="32" xfId="0" applyFont="1" applyFill="1" applyBorder="1" applyAlignment="1" applyProtection="1">
      <alignment vertical="center" wrapText="1"/>
      <protection hidden="1"/>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5" fillId="3" borderId="43" xfId="0" applyFont="1" applyFill="1" applyBorder="1" applyAlignment="1">
      <alignment vertical="center"/>
    </xf>
    <xf numFmtId="0" fontId="15" fillId="3" borderId="41" xfId="0" applyFont="1" applyFill="1" applyBorder="1" applyAlignment="1">
      <alignment vertical="center"/>
    </xf>
    <xf numFmtId="0" fontId="15" fillId="3" borderId="42" xfId="0" applyFont="1" applyFill="1" applyBorder="1" applyAlignment="1">
      <alignment vertical="center"/>
    </xf>
    <xf numFmtId="0" fontId="1" fillId="3" borderId="31" xfId="0" applyFont="1" applyFill="1" applyBorder="1" applyAlignment="1">
      <alignment horizontal="left" vertical="center" wrapText="1"/>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1" fillId="3" borderId="31" xfId="0" applyFont="1" applyFill="1" applyBorder="1" applyAlignment="1" applyProtection="1">
      <alignment horizontal="left" vertical="center" wrapText="1"/>
      <protection hidden="1"/>
    </xf>
    <xf numFmtId="0" fontId="6" fillId="3" borderId="32" xfId="0" applyFont="1" applyFill="1" applyBorder="1" applyAlignment="1" applyProtection="1">
      <alignment horizontal="left" vertical="center"/>
      <protection hidden="1"/>
    </xf>
    <xf numFmtId="0" fontId="6" fillId="3" borderId="33" xfId="0" applyFont="1" applyFill="1" applyBorder="1" applyAlignment="1" applyProtection="1">
      <alignment horizontal="left" vertical="center"/>
      <protection hidden="1"/>
    </xf>
    <xf numFmtId="0" fontId="9" fillId="3" borderId="41" xfId="0" applyFont="1" applyFill="1" applyBorder="1" applyAlignment="1">
      <alignment vertical="center" wrapText="1"/>
    </xf>
    <xf numFmtId="0" fontId="9" fillId="3" borderId="13" xfId="0" applyFont="1" applyFill="1" applyBorder="1" applyAlignment="1">
      <alignment vertical="center" wrapText="1"/>
    </xf>
    <xf numFmtId="0" fontId="14" fillId="3" borderId="13" xfId="0" applyFont="1" applyFill="1" applyBorder="1" applyAlignment="1">
      <alignment vertical="center" wrapText="1"/>
    </xf>
    <xf numFmtId="0" fontId="14" fillId="3" borderId="16" xfId="0" applyFont="1" applyFill="1" applyBorder="1" applyAlignment="1">
      <alignment vertical="center" wrapText="1"/>
    </xf>
    <xf numFmtId="0" fontId="14" fillId="3" borderId="8" xfId="0" applyFont="1" applyFill="1" applyBorder="1" applyAlignment="1">
      <alignmen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5" fillId="3" borderId="42" xfId="0" applyFont="1" applyFill="1" applyBorder="1" applyAlignment="1">
      <alignment horizontal="left" vertical="top" indent="1" shrinkToFit="1"/>
    </xf>
    <xf numFmtId="0" fontId="15" fillId="3" borderId="23" xfId="0" applyFont="1" applyFill="1" applyBorder="1" applyAlignment="1">
      <alignment horizontal="left" vertical="top" indent="1" shrinkToFit="1"/>
    </xf>
    <xf numFmtId="0" fontId="15" fillId="3" borderId="28" xfId="0" applyFont="1" applyFill="1" applyBorder="1" applyAlignment="1">
      <alignment horizontal="left" vertical="top" indent="1" shrinkToFit="1"/>
    </xf>
    <xf numFmtId="0" fontId="15" fillId="3" borderId="43" xfId="0" applyFont="1" applyFill="1" applyBorder="1" applyAlignment="1">
      <alignment horizontal="left" vertical="top" indent="1" shrinkToFit="1"/>
    </xf>
    <xf numFmtId="0" fontId="15" fillId="3" borderId="4" xfId="0" applyFont="1" applyFill="1" applyBorder="1" applyAlignment="1">
      <alignment horizontal="left" vertical="top" indent="1" shrinkToFit="1"/>
    </xf>
    <xf numFmtId="0" fontId="15" fillId="3" borderId="3" xfId="0" applyFont="1" applyFill="1" applyBorder="1" applyAlignment="1">
      <alignment horizontal="left" vertical="top" indent="1" shrinkToFit="1"/>
    </xf>
    <xf numFmtId="0" fontId="15" fillId="3" borderId="43" xfId="0" applyFont="1" applyFill="1" applyBorder="1" applyAlignment="1">
      <alignment horizontal="left" vertical="center" indent="1" shrinkToFit="1"/>
    </xf>
    <xf numFmtId="0" fontId="15" fillId="3" borderId="4" xfId="0" applyFont="1" applyFill="1" applyBorder="1" applyAlignment="1">
      <alignment horizontal="left" vertical="center" indent="1" shrinkToFit="1"/>
    </xf>
    <xf numFmtId="0" fontId="15" fillId="3" borderId="3" xfId="0" applyFont="1" applyFill="1" applyBorder="1" applyAlignment="1">
      <alignment horizontal="left" vertical="center" indent="1" shrinkToFit="1"/>
    </xf>
    <xf numFmtId="0" fontId="15" fillId="7" borderId="2" xfId="0" applyFont="1" applyFill="1" applyBorder="1" applyAlignment="1" applyProtection="1">
      <alignment horizontal="left" vertical="center" shrinkToFit="1"/>
      <protection hidden="1"/>
    </xf>
    <xf numFmtId="0" fontId="15" fillId="7" borderId="21" xfId="0" applyFont="1" applyFill="1" applyBorder="1" applyAlignment="1">
      <alignment horizontal="left" vertical="center" shrinkToFit="1"/>
    </xf>
    <xf numFmtId="0" fontId="15" fillId="0" borderId="2" xfId="0" applyFont="1" applyFill="1" applyBorder="1" applyAlignment="1" applyProtection="1">
      <alignment horizontal="left" vertical="center" shrinkToFit="1"/>
      <protection hidden="1"/>
    </xf>
    <xf numFmtId="0" fontId="15" fillId="0" borderId="21" xfId="0" applyFont="1" applyBorder="1" applyAlignment="1">
      <alignment horizontal="left" vertical="center" shrinkToFit="1"/>
    </xf>
    <xf numFmtId="0" fontId="15" fillId="3" borderId="9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0" borderId="69" xfId="0" applyFont="1" applyFill="1" applyBorder="1" applyAlignment="1" applyProtection="1">
      <alignment horizontal="left" vertical="center" shrinkToFit="1"/>
      <protection hidden="1"/>
    </xf>
    <xf numFmtId="0" fontId="15" fillId="0" borderId="71" xfId="0" applyFont="1" applyBorder="1" applyAlignment="1">
      <alignment horizontal="left" vertical="center" shrinkToFit="1"/>
    </xf>
    <xf numFmtId="0" fontId="20" fillId="3" borderId="43" xfId="0" applyFont="1" applyFill="1" applyBorder="1" applyAlignment="1">
      <alignment vertical="center" wrapText="1"/>
    </xf>
    <xf numFmtId="0" fontId="20" fillId="3" borderId="4" xfId="0" applyFont="1" applyFill="1" applyBorder="1" applyAlignment="1">
      <alignment vertical="center" wrapText="1"/>
    </xf>
    <xf numFmtId="0" fontId="0" fillId="3" borderId="4" xfId="0" applyFill="1" applyBorder="1" applyAlignment="1">
      <alignment vertical="center"/>
    </xf>
    <xf numFmtId="0" fontId="0" fillId="3" borderId="21" xfId="0" applyFill="1" applyBorder="1" applyAlignment="1">
      <alignment vertical="center"/>
    </xf>
    <xf numFmtId="0" fontId="14" fillId="0" borderId="74"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53" xfId="0" applyFont="1" applyBorder="1" applyAlignment="1" applyProtection="1">
      <alignment vertical="top" wrapText="1"/>
      <protection locked="0"/>
    </xf>
    <xf numFmtId="0" fontId="14" fillId="0" borderId="38" xfId="0" applyFont="1" applyBorder="1" applyAlignment="1" applyProtection="1">
      <alignment vertical="top" wrapText="1"/>
      <protection locked="0"/>
    </xf>
    <xf numFmtId="0" fontId="14" fillId="0" borderId="29" xfId="0" applyFont="1" applyBorder="1" applyAlignment="1" applyProtection="1">
      <alignment vertical="top" wrapText="1"/>
      <protection locked="0"/>
    </xf>
    <xf numFmtId="0" fontId="14" fillId="0" borderId="39" xfId="0" applyFont="1" applyBorder="1" applyAlignment="1" applyProtection="1">
      <alignment vertical="top" wrapText="1"/>
      <protection locked="0"/>
    </xf>
    <xf numFmtId="0" fontId="14" fillId="0" borderId="44" xfId="0"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14" fillId="0" borderId="45" xfId="0" applyFont="1" applyBorder="1" applyAlignment="1" applyProtection="1">
      <alignment vertical="top" wrapText="1"/>
      <protection locked="0"/>
    </xf>
    <xf numFmtId="0" fontId="14" fillId="3" borderId="43" xfId="0" applyFont="1" applyFill="1" applyBorder="1" applyAlignment="1">
      <alignment vertical="center" shrinkToFit="1"/>
    </xf>
    <xf numFmtId="0" fontId="14" fillId="3" borderId="4" xfId="0" applyFont="1" applyFill="1" applyBorder="1" applyAlignment="1">
      <alignment vertical="center" shrinkToFit="1"/>
    </xf>
    <xf numFmtId="0" fontId="20"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6" fillId="3" borderId="43" xfId="0" applyFont="1" applyFill="1" applyBorder="1" applyAlignment="1">
      <alignment vertical="center" shrinkToFit="1"/>
    </xf>
    <xf numFmtId="0" fontId="16" fillId="3" borderId="4" xfId="0" applyFont="1" applyFill="1" applyBorder="1" applyAlignment="1">
      <alignment vertical="center" shrinkToFit="1"/>
    </xf>
    <xf numFmtId="0" fontId="15" fillId="0" borderId="21" xfId="0" applyFont="1" applyBorder="1" applyAlignment="1" applyProtection="1">
      <alignment horizontal="left" vertical="center" shrinkToFit="1"/>
      <protection hidden="1"/>
    </xf>
    <xf numFmtId="0" fontId="15" fillId="7" borderId="21" xfId="0" applyFont="1" applyFill="1" applyBorder="1" applyAlignment="1" applyProtection="1">
      <alignment horizontal="left" vertical="center" shrinkToFit="1"/>
      <protection hidden="1"/>
    </xf>
    <xf numFmtId="0" fontId="15" fillId="0" borderId="2" xfId="0" applyFont="1" applyFill="1" applyBorder="1" applyAlignment="1" applyProtection="1">
      <alignment vertical="center" shrinkToFit="1"/>
      <protection locked="0"/>
    </xf>
    <xf numFmtId="0" fontId="15" fillId="0" borderId="4" xfId="0" applyFont="1" applyFill="1" applyBorder="1" applyAlignment="1" applyProtection="1">
      <alignment vertical="center" shrinkToFit="1"/>
      <protection locked="0"/>
    </xf>
    <xf numFmtId="0" fontId="15" fillId="0" borderId="21" xfId="0" applyFont="1" applyFill="1" applyBorder="1" applyAlignment="1" applyProtection="1">
      <alignment vertical="center" shrinkToFit="1"/>
      <protection locked="0"/>
    </xf>
    <xf numFmtId="0" fontId="15" fillId="0" borderId="4" xfId="0" applyFont="1" applyFill="1" applyBorder="1" applyAlignment="1" applyProtection="1">
      <alignment vertical="top" wrapText="1"/>
      <protection locked="0"/>
    </xf>
    <xf numFmtId="0" fontId="15" fillId="0" borderId="21" xfId="0" applyFont="1" applyFill="1" applyBorder="1" applyAlignment="1" applyProtection="1">
      <alignment vertical="top" wrapText="1"/>
      <protection locked="0"/>
    </xf>
    <xf numFmtId="180" fontId="15" fillId="0" borderId="2" xfId="0" applyNumberFormat="1" applyFont="1" applyFill="1" applyBorder="1" applyAlignment="1" applyProtection="1">
      <alignment horizontal="left" vertical="top" wrapText="1"/>
      <protection locked="0"/>
    </xf>
    <xf numFmtId="180" fontId="15" fillId="0" borderId="4" xfId="0" applyNumberFormat="1" applyFont="1" applyFill="1" applyBorder="1" applyAlignment="1" applyProtection="1">
      <alignment horizontal="left" vertical="top" wrapText="1"/>
      <protection locked="0"/>
    </xf>
    <xf numFmtId="180" fontId="15" fillId="0" borderId="21" xfId="0" applyNumberFormat="1" applyFont="1" applyFill="1" applyBorder="1" applyAlignment="1" applyProtection="1">
      <alignment horizontal="left" vertical="top" wrapText="1"/>
      <protection locked="0"/>
    </xf>
    <xf numFmtId="0" fontId="15" fillId="0" borderId="21" xfId="0" applyFont="1" applyBorder="1" applyAlignment="1" applyProtection="1">
      <alignment horizontal="left" vertical="center" shrinkToFit="1"/>
    </xf>
    <xf numFmtId="181" fontId="15" fillId="0" borderId="22" xfId="0" applyNumberFormat="1" applyFont="1" applyFill="1" applyBorder="1" applyAlignment="1" applyProtection="1">
      <alignment horizontal="left" vertical="top" wrapText="1"/>
      <protection locked="0"/>
    </xf>
    <xf numFmtId="181" fontId="15" fillId="0" borderId="23" xfId="0" applyNumberFormat="1" applyFont="1" applyFill="1" applyBorder="1" applyAlignment="1" applyProtection="1">
      <alignment horizontal="left" vertical="top" wrapText="1"/>
      <protection locked="0"/>
    </xf>
    <xf numFmtId="181" fontId="15" fillId="0" borderId="24" xfId="0" applyNumberFormat="1" applyFont="1" applyFill="1" applyBorder="1" applyAlignment="1" applyProtection="1">
      <alignment horizontal="left" vertical="top" wrapText="1"/>
      <protection locked="0"/>
    </xf>
    <xf numFmtId="0" fontId="15" fillId="0" borderId="72" xfId="0" applyFont="1" applyFill="1" applyBorder="1" applyAlignment="1" applyProtection="1">
      <alignment horizontal="left" vertical="center" shrinkToFit="1"/>
      <protection hidden="1"/>
    </xf>
    <xf numFmtId="0" fontId="15" fillId="0" borderId="60" xfId="0" applyFont="1" applyBorder="1" applyAlignment="1" applyProtection="1">
      <alignment horizontal="left" vertical="center" shrinkToFit="1"/>
      <protection hidden="1"/>
    </xf>
    <xf numFmtId="0" fontId="14" fillId="3" borderId="41"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16" xfId="0" applyFont="1" applyFill="1" applyBorder="1" applyAlignment="1">
      <alignment horizontal="left" vertical="center" shrinkToFit="1"/>
    </xf>
    <xf numFmtId="0" fontId="1" fillId="3" borderId="151" xfId="0" applyFont="1" applyFill="1" applyBorder="1" applyAlignment="1">
      <alignment horizontal="left" vertical="center" wrapText="1"/>
    </xf>
    <xf numFmtId="0" fontId="4" fillId="3" borderId="152" xfId="0" applyFont="1" applyFill="1" applyBorder="1" applyAlignment="1">
      <alignment horizontal="left" vertical="center" wrapText="1"/>
    </xf>
    <xf numFmtId="0" fontId="4" fillId="3" borderId="153"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14" fillId="3" borderId="43" xfId="0" applyFont="1" applyFill="1" applyBorder="1" applyAlignment="1">
      <alignment vertical="top" wrapText="1"/>
    </xf>
    <xf numFmtId="0" fontId="14" fillId="3" borderId="4" xfId="0" applyFont="1" applyFill="1" applyBorder="1" applyAlignment="1">
      <alignment vertical="top" wrapText="1"/>
    </xf>
    <xf numFmtId="0" fontId="14" fillId="3" borderId="21" xfId="0" applyFont="1" applyFill="1" applyBorder="1" applyAlignment="1">
      <alignment vertical="top" wrapText="1"/>
    </xf>
    <xf numFmtId="0" fontId="14" fillId="0" borderId="4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24" fillId="3" borderId="44" xfId="0" applyFont="1" applyFill="1" applyBorder="1" applyAlignment="1">
      <alignment vertical="center" wrapText="1"/>
    </xf>
    <xf numFmtId="0" fontId="24" fillId="3" borderId="14" xfId="0" applyFont="1" applyFill="1" applyBorder="1" applyAlignment="1">
      <alignment vertical="center" wrapText="1"/>
    </xf>
    <xf numFmtId="0" fontId="24" fillId="3" borderId="45" xfId="0" applyFont="1" applyFill="1" applyBorder="1" applyAlignment="1">
      <alignment vertical="center" wrapText="1"/>
    </xf>
    <xf numFmtId="0" fontId="14" fillId="0" borderId="4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42"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3" borderId="44" xfId="0" applyFont="1" applyFill="1" applyBorder="1" applyAlignment="1">
      <alignment vertical="center" wrapText="1"/>
    </xf>
    <xf numFmtId="0" fontId="14" fillId="3" borderId="14" xfId="0" applyFont="1" applyFill="1" applyBorder="1" applyAlignment="1">
      <alignment vertical="center" wrapText="1"/>
    </xf>
    <xf numFmtId="0" fontId="14" fillId="3" borderId="45" xfId="0" applyFont="1" applyFill="1" applyBorder="1" applyAlignment="1">
      <alignment vertical="center" wrapText="1"/>
    </xf>
    <xf numFmtId="0" fontId="14" fillId="0" borderId="74"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48"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45" xfId="0" applyFont="1" applyFill="1" applyBorder="1" applyAlignment="1" applyProtection="1">
      <alignment horizontal="left" vertical="top" wrapText="1"/>
      <protection locked="0"/>
    </xf>
    <xf numFmtId="191" fontId="24" fillId="3" borderId="42" xfId="0" applyNumberFormat="1" applyFont="1" applyFill="1" applyBorder="1" applyAlignment="1">
      <alignment vertical="center" wrapText="1" shrinkToFit="1"/>
    </xf>
    <xf numFmtId="191" fontId="24" fillId="3" borderId="28" xfId="0" applyNumberFormat="1" applyFont="1" applyFill="1" applyBorder="1" applyAlignment="1">
      <alignment vertical="center" wrapText="1" shrinkToFit="1"/>
    </xf>
    <xf numFmtId="192" fontId="42" fillId="0" borderId="22" xfId="0" applyNumberFormat="1" applyFont="1" applyBorder="1" applyAlignment="1" applyProtection="1">
      <alignment horizontal="center" vertical="center" wrapText="1"/>
      <protection hidden="1"/>
    </xf>
    <xf numFmtId="192" fontId="42" fillId="0" borderId="23" xfId="0" applyNumberFormat="1" applyFont="1" applyBorder="1" applyAlignment="1" applyProtection="1">
      <alignment horizontal="center" vertical="center" wrapText="1"/>
      <protection hidden="1"/>
    </xf>
    <xf numFmtId="192" fontId="42" fillId="0" borderId="24" xfId="0" applyNumberFormat="1" applyFont="1" applyBorder="1" applyAlignment="1" applyProtection="1">
      <alignment horizontal="center" vertical="center" wrapText="1"/>
      <protection hidden="1"/>
    </xf>
    <xf numFmtId="0" fontId="15" fillId="3" borderId="44"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5" xfId="0" applyFont="1" applyFill="1" applyBorder="1" applyAlignment="1">
      <alignment horizontal="left" vertical="center" wrapText="1"/>
    </xf>
    <xf numFmtId="0" fontId="18" fillId="0" borderId="0" xfId="0" applyFont="1" applyAlignment="1" applyProtection="1">
      <alignment horizontal="right" vertical="center"/>
      <protection hidden="1"/>
    </xf>
    <xf numFmtId="0" fontId="24" fillId="0" borderId="18" xfId="0" applyFont="1" applyBorder="1" applyAlignment="1" applyProtection="1">
      <alignment horizontal="left" vertical="center"/>
      <protection hidden="1"/>
    </xf>
    <xf numFmtId="0" fontId="24" fillId="0" borderId="22" xfId="0" applyFont="1" applyBorder="1" applyAlignment="1" applyProtection="1">
      <alignment horizontal="left" vertical="center"/>
      <protection hidden="1"/>
    </xf>
    <xf numFmtId="0" fontId="24" fillId="0" borderId="37" xfId="0" applyFont="1" applyBorder="1" applyAlignment="1" applyProtection="1">
      <alignment horizontal="left" vertical="center"/>
      <protection hidden="1"/>
    </xf>
    <xf numFmtId="0" fontId="5" fillId="0" borderId="1"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97" xfId="0" applyFont="1" applyFill="1" applyBorder="1" applyAlignment="1" applyProtection="1">
      <alignment horizontal="left" vertical="center" wrapText="1"/>
      <protection hidden="1"/>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44" fillId="0" borderId="58" xfId="0" applyFont="1" applyBorder="1" applyAlignment="1">
      <alignment horizontal="left" vertical="center" wrapText="1"/>
    </xf>
    <xf numFmtId="0" fontId="44" fillId="0" borderId="0" xfId="0" applyFont="1" applyBorder="1" applyAlignment="1">
      <alignment horizontal="left" vertical="center" wrapText="1"/>
    </xf>
    <xf numFmtId="0" fontId="14" fillId="9" borderId="43" xfId="0" applyFont="1" applyFill="1" applyBorder="1" applyAlignment="1">
      <alignment vertical="top" wrapText="1"/>
    </xf>
    <xf numFmtId="0" fontId="14" fillId="9" borderId="4" xfId="0" applyFont="1" applyFill="1" applyBorder="1" applyAlignment="1">
      <alignment vertical="top" wrapText="1"/>
    </xf>
    <xf numFmtId="0" fontId="14" fillId="9" borderId="21" xfId="0" applyFont="1" applyFill="1" applyBorder="1" applyAlignment="1">
      <alignment vertical="top" wrapText="1"/>
    </xf>
    <xf numFmtId="0" fontId="14" fillId="6" borderId="74" xfId="0" applyFont="1" applyFill="1" applyBorder="1" applyAlignment="1" applyProtection="1">
      <alignment horizontal="left" vertical="top" wrapText="1"/>
    </xf>
    <xf numFmtId="0" fontId="14" fillId="6" borderId="30" xfId="0" applyFont="1" applyFill="1" applyBorder="1" applyAlignment="1" applyProtection="1">
      <alignment horizontal="left" vertical="top" wrapText="1"/>
    </xf>
    <xf numFmtId="0" fontId="14" fillId="6" borderId="53" xfId="0" applyFont="1" applyFill="1" applyBorder="1" applyAlignment="1" applyProtection="1">
      <alignment horizontal="left" vertical="top" wrapText="1"/>
    </xf>
    <xf numFmtId="0" fontId="14" fillId="6" borderId="58" xfId="0" applyFont="1" applyFill="1" applyBorder="1" applyAlignment="1" applyProtection="1">
      <alignment horizontal="left" vertical="top" wrapText="1"/>
    </xf>
    <xf numFmtId="0" fontId="14" fillId="6" borderId="0" xfId="0" applyFont="1" applyFill="1" applyBorder="1" applyAlignment="1" applyProtection="1">
      <alignment horizontal="left" vertical="top" wrapText="1"/>
    </xf>
    <xf numFmtId="0" fontId="14" fillId="6" borderId="48" xfId="0" applyFont="1" applyFill="1" applyBorder="1" applyAlignment="1" applyProtection="1">
      <alignment horizontal="left" vertical="top" wrapText="1"/>
    </xf>
    <xf numFmtId="0" fontId="14" fillId="6" borderId="44" xfId="0" applyFont="1" applyFill="1" applyBorder="1" applyAlignment="1" applyProtection="1">
      <alignment horizontal="left" vertical="top" wrapText="1"/>
    </xf>
    <xf numFmtId="0" fontId="14" fillId="6" borderId="14" xfId="0" applyFont="1" applyFill="1" applyBorder="1" applyAlignment="1" applyProtection="1">
      <alignment horizontal="left" vertical="top" wrapText="1"/>
    </xf>
    <xf numFmtId="0" fontId="14" fillId="6" borderId="45" xfId="0" applyFont="1" applyFill="1" applyBorder="1" applyAlignment="1" applyProtection="1">
      <alignment horizontal="left" vertical="top" wrapText="1"/>
    </xf>
    <xf numFmtId="0" fontId="21" fillId="3" borderId="50" xfId="0" applyFont="1" applyFill="1" applyBorder="1" applyAlignment="1">
      <alignment shrinkToFit="1"/>
    </xf>
    <xf numFmtId="0" fontId="21" fillId="3" borderId="47" xfId="0" applyFont="1" applyFill="1" applyBorder="1" applyAlignment="1">
      <alignment shrinkToFit="1"/>
    </xf>
    <xf numFmtId="0" fontId="21" fillId="3" borderId="49" xfId="0" applyFont="1" applyFill="1" applyBorder="1" applyAlignment="1">
      <alignment shrinkToFit="1"/>
    </xf>
    <xf numFmtId="0" fontId="14" fillId="3" borderId="41" xfId="0" applyFont="1" applyFill="1" applyBorder="1" applyAlignment="1">
      <alignment vertical="center" wrapText="1"/>
    </xf>
    <xf numFmtId="0" fontId="14" fillId="0" borderId="43" xfId="0"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42"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24" xfId="0" applyFont="1" applyFill="1" applyBorder="1" applyAlignment="1" applyProtection="1">
      <alignment vertical="top" wrapText="1"/>
      <protection locked="0"/>
    </xf>
    <xf numFmtId="0" fontId="14" fillId="3" borderId="74" xfId="0" applyFont="1" applyFill="1" applyBorder="1" applyAlignment="1">
      <alignment vertical="center" wrapText="1"/>
    </xf>
    <xf numFmtId="0" fontId="14" fillId="3" borderId="30" xfId="0" applyFont="1" applyFill="1" applyBorder="1" applyAlignment="1">
      <alignment vertical="center" wrapText="1"/>
    </xf>
    <xf numFmtId="0" fontId="14" fillId="3" borderId="53" xfId="0" applyFont="1" applyFill="1" applyBorder="1" applyAlignment="1">
      <alignment vertical="center" wrapText="1"/>
    </xf>
    <xf numFmtId="0" fontId="14" fillId="3" borderId="74" xfId="0" applyFont="1" applyFill="1" applyBorder="1" applyAlignment="1">
      <alignment wrapText="1"/>
    </xf>
    <xf numFmtId="0" fontId="14" fillId="3" borderId="30" xfId="0" applyFont="1" applyFill="1" applyBorder="1" applyAlignment="1">
      <alignment wrapText="1"/>
    </xf>
    <xf numFmtId="0" fontId="14" fillId="3" borderId="53" xfId="0" applyFont="1" applyFill="1" applyBorder="1" applyAlignment="1">
      <alignment wrapText="1"/>
    </xf>
    <xf numFmtId="0" fontId="24" fillId="3" borderId="50" xfId="0" applyFont="1" applyFill="1" applyBorder="1" applyAlignment="1">
      <alignment wrapText="1"/>
    </xf>
    <xf numFmtId="0" fontId="21" fillId="3" borderId="47" xfId="0" applyFont="1" applyFill="1" applyBorder="1" applyAlignment="1">
      <alignment wrapText="1"/>
    </xf>
    <xf numFmtId="0" fontId="21" fillId="3" borderId="49" xfId="0" applyFont="1" applyFill="1" applyBorder="1" applyAlignment="1">
      <alignment wrapText="1"/>
    </xf>
    <xf numFmtId="0" fontId="25" fillId="3" borderId="44"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45" xfId="0" applyFont="1" applyFill="1" applyBorder="1" applyAlignment="1">
      <alignment horizontal="left" vertical="top" wrapText="1"/>
    </xf>
    <xf numFmtId="0" fontId="25" fillId="3" borderId="44" xfId="0" applyFont="1" applyFill="1" applyBorder="1" applyAlignment="1">
      <alignment horizontal="left" vertical="center" wrapText="1" shrinkToFit="1"/>
    </xf>
    <xf numFmtId="0" fontId="25" fillId="3" borderId="14" xfId="0" applyFont="1" applyFill="1" applyBorder="1" applyAlignment="1">
      <alignment horizontal="left" vertical="center" shrinkToFit="1"/>
    </xf>
    <xf numFmtId="0" fontId="25" fillId="3" borderId="45" xfId="0" applyFont="1" applyFill="1" applyBorder="1" applyAlignment="1">
      <alignment horizontal="left" vertical="center" shrinkToFit="1"/>
    </xf>
    <xf numFmtId="0" fontId="15" fillId="3" borderId="44" xfId="0" applyFont="1" applyFill="1" applyBorder="1" applyAlignment="1">
      <alignment horizontal="left" vertical="center" wrapText="1" shrinkToFit="1"/>
    </xf>
    <xf numFmtId="0" fontId="15" fillId="3" borderId="14"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5" fillId="3" borderId="44" xfId="0" applyFont="1" applyFill="1" applyBorder="1" applyAlignment="1">
      <alignment horizontal="left" vertical="top" wrapText="1"/>
    </xf>
    <xf numFmtId="0" fontId="15" fillId="3" borderId="14" xfId="0" applyFont="1" applyFill="1" applyBorder="1" applyAlignment="1">
      <alignment horizontal="left" vertical="top" wrapText="1"/>
    </xf>
    <xf numFmtId="0" fontId="15" fillId="3" borderId="45" xfId="0" applyFont="1" applyFill="1" applyBorder="1" applyAlignment="1">
      <alignment horizontal="left" vertical="top" wrapTex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49" fontId="15" fillId="6" borderId="35" xfId="0" quotePrefix="1" applyNumberFormat="1" applyFont="1" applyFill="1" applyBorder="1" applyAlignment="1" applyProtection="1">
      <alignment vertical="top" wrapText="1"/>
      <protection locked="0"/>
    </xf>
    <xf numFmtId="49" fontId="15" fillId="6" borderId="37" xfId="0" applyNumberFormat="1" applyFont="1" applyFill="1" applyBorder="1" applyAlignment="1" applyProtection="1">
      <alignment vertical="top" wrapText="1"/>
      <protection locked="0"/>
    </xf>
    <xf numFmtId="186" fontId="34" fillId="3" borderId="47" xfId="0" applyNumberFormat="1" applyFont="1" applyFill="1" applyBorder="1" applyAlignment="1" applyProtection="1">
      <alignment horizontal="left" vertical="center"/>
      <protection hidden="1"/>
    </xf>
    <xf numFmtId="186" fontId="34" fillId="3" borderId="14" xfId="0" applyNumberFormat="1" applyFont="1" applyFill="1" applyBorder="1" applyAlignment="1" applyProtection="1">
      <alignment horizontal="left" vertical="center"/>
      <protection hidden="1"/>
    </xf>
    <xf numFmtId="0" fontId="36" fillId="3" borderId="14" xfId="0" applyFont="1" applyFill="1" applyBorder="1" applyAlignment="1" applyProtection="1">
      <alignment horizontal="left" vertical="top" shrinkToFit="1"/>
      <protection hidden="1"/>
    </xf>
    <xf numFmtId="0" fontId="36" fillId="3" borderId="45" xfId="0" applyFont="1" applyFill="1" applyBorder="1" applyAlignment="1" applyProtection="1">
      <alignment horizontal="left" vertical="top" shrinkToFit="1"/>
      <protection hidden="1"/>
    </xf>
    <xf numFmtId="187" fontId="32" fillId="3" borderId="0" xfId="0" applyNumberFormat="1" applyFont="1" applyFill="1" applyBorder="1" applyAlignment="1" applyProtection="1">
      <alignment horizontal="left"/>
    </xf>
    <xf numFmtId="187" fontId="32" fillId="3" borderId="48" xfId="0" applyNumberFormat="1" applyFont="1" applyFill="1" applyBorder="1" applyAlignment="1" applyProtection="1">
      <alignment horizontal="left"/>
    </xf>
    <xf numFmtId="14" fontId="34" fillId="3" borderId="55" xfId="0" applyNumberFormat="1" applyFont="1" applyFill="1" applyBorder="1" applyAlignment="1" applyProtection="1">
      <alignment horizontal="center" vertical="center"/>
      <protection hidden="1"/>
    </xf>
    <xf numFmtId="14" fontId="34" fillId="3" borderId="6" xfId="0" applyNumberFormat="1" applyFont="1" applyFill="1" applyBorder="1" applyAlignment="1" applyProtection="1">
      <alignment horizontal="center" vertical="center"/>
      <protection hidden="1"/>
    </xf>
    <xf numFmtId="0" fontId="1" fillId="3" borderId="50" xfId="0" applyFont="1" applyFill="1" applyBorder="1" applyAlignment="1">
      <alignment vertical="center"/>
    </xf>
    <xf numFmtId="0" fontId="3" fillId="3" borderId="96" xfId="0" applyFont="1" applyFill="1" applyBorder="1" applyAlignment="1">
      <alignment vertical="center"/>
    </xf>
    <xf numFmtId="0" fontId="3" fillId="3" borderId="44" xfId="0" applyFont="1" applyFill="1" applyBorder="1" applyAlignment="1">
      <alignment vertical="center"/>
    </xf>
    <xf numFmtId="0" fontId="3" fillId="3" borderId="7" xfId="0" applyFont="1" applyFill="1" applyBorder="1" applyAlignment="1">
      <alignment vertical="center"/>
    </xf>
    <xf numFmtId="0" fontId="15" fillId="4" borderId="50" xfId="0" applyFont="1" applyFill="1" applyBorder="1" applyAlignment="1">
      <alignment horizontal="center" vertical="center" shrinkToFit="1"/>
    </xf>
    <xf numFmtId="0" fontId="15" fillId="4" borderId="47" xfId="0" applyFont="1" applyFill="1" applyBorder="1" applyAlignment="1">
      <alignment horizontal="center" vertical="center" shrinkToFit="1"/>
    </xf>
    <xf numFmtId="0" fontId="15" fillId="4" borderId="96" xfId="0" applyFont="1" applyFill="1" applyBorder="1" applyAlignment="1">
      <alignment horizontal="center" vertical="center" shrinkToFit="1"/>
    </xf>
    <xf numFmtId="0" fontId="15" fillId="4" borderId="38" xfId="0" applyFont="1" applyFill="1" applyBorder="1" applyAlignment="1">
      <alignment horizontal="center" vertical="center" shrinkToFit="1"/>
    </xf>
    <xf numFmtId="0" fontId="15" fillId="4" borderId="29" xfId="0" applyFont="1" applyFill="1" applyBorder="1" applyAlignment="1">
      <alignment horizontal="center" vertical="center" shrinkToFit="1"/>
    </xf>
    <xf numFmtId="0" fontId="15" fillId="4" borderId="36"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5" fillId="4" borderId="8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25" fillId="0" borderId="55" xfId="0" applyFont="1" applyBorder="1" applyAlignment="1" applyProtection="1">
      <alignment vertical="center" wrapText="1"/>
      <protection locked="0"/>
    </xf>
    <xf numFmtId="0" fontId="25" fillId="0" borderId="96" xfId="0" applyFont="1" applyBorder="1" applyAlignment="1" applyProtection="1">
      <alignment vertical="center"/>
      <protection locked="0"/>
    </xf>
    <xf numFmtId="0" fontId="25" fillId="0" borderId="56" xfId="0" applyFont="1" applyBorder="1" applyAlignment="1" applyProtection="1">
      <alignment vertical="center"/>
      <protection locked="0"/>
    </xf>
    <xf numFmtId="0" fontId="25" fillId="0" borderId="54" xfId="0" applyFont="1" applyBorder="1" applyAlignment="1" applyProtection="1">
      <alignment vertical="center"/>
      <protection locked="0"/>
    </xf>
    <xf numFmtId="0" fontId="25" fillId="0" borderId="57" xfId="0" applyFont="1" applyBorder="1" applyAlignment="1" applyProtection="1">
      <alignment vertical="center"/>
      <protection locked="0"/>
    </xf>
    <xf numFmtId="0" fontId="25" fillId="0" borderId="36" xfId="0" applyFont="1" applyBorder="1" applyAlignment="1" applyProtection="1">
      <alignment vertical="center"/>
      <protection locked="0"/>
    </xf>
    <xf numFmtId="0" fontId="15" fillId="0" borderId="2" xfId="0" applyFont="1" applyFill="1" applyBorder="1" applyAlignment="1" applyProtection="1">
      <alignment vertical="top" wrapText="1"/>
      <protection locked="0"/>
    </xf>
    <xf numFmtId="0" fontId="15" fillId="0" borderId="22" xfId="0" applyFont="1" applyFill="1" applyBorder="1" applyAlignment="1" applyProtection="1">
      <alignment vertical="top" wrapText="1"/>
      <protection locked="0"/>
    </xf>
    <xf numFmtId="0" fontId="15" fillId="0" borderId="23" xfId="0" applyFont="1" applyFill="1" applyBorder="1" applyAlignment="1" applyProtection="1">
      <alignment vertical="top" wrapText="1"/>
      <protection locked="0"/>
    </xf>
    <xf numFmtId="0" fontId="15" fillId="0" borderId="24" xfId="0" applyFont="1" applyFill="1" applyBorder="1" applyAlignment="1" applyProtection="1">
      <alignment vertical="top" wrapText="1"/>
      <protection locked="0"/>
    </xf>
    <xf numFmtId="0" fontId="15" fillId="0" borderId="11"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5" fillId="0" borderId="16" xfId="0" applyFont="1" applyFill="1" applyBorder="1" applyAlignment="1" applyProtection="1">
      <alignment vertical="top" wrapText="1"/>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55" xfId="0" applyFont="1" applyBorder="1" applyAlignment="1" applyProtection="1">
      <alignment vertical="center" wrapText="1"/>
      <protection locked="0"/>
    </xf>
    <xf numFmtId="0" fontId="15" fillId="0" borderId="96"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5" fillId="0" borderId="54" xfId="0" applyFont="1" applyBorder="1" applyAlignment="1" applyProtection="1">
      <alignment vertical="center"/>
      <protection locked="0"/>
    </xf>
    <xf numFmtId="0" fontId="15" fillId="0" borderId="57" xfId="0" applyFont="1" applyBorder="1" applyAlignment="1" applyProtection="1">
      <alignment vertical="center"/>
      <protection locked="0"/>
    </xf>
    <xf numFmtId="0" fontId="15" fillId="0" borderId="36" xfId="0" applyFont="1" applyBorder="1" applyAlignment="1" applyProtection="1">
      <alignment vertical="center"/>
      <protection locked="0"/>
    </xf>
    <xf numFmtId="0" fontId="25" fillId="0" borderId="0" xfId="0" applyFont="1" applyAlignment="1">
      <alignment vertical="top" wrapText="1"/>
    </xf>
    <xf numFmtId="0" fontId="25" fillId="0" borderId="0" xfId="0" applyFont="1" applyAlignment="1">
      <alignment horizontal="left" vertical="top"/>
    </xf>
    <xf numFmtId="0" fontId="15" fillId="3" borderId="31" xfId="0" applyFont="1" applyFill="1" applyBorder="1" applyAlignment="1">
      <alignment horizontal="center" vertical="top" textRotation="255"/>
    </xf>
    <xf numFmtId="0" fontId="15" fillId="3" borderId="32" xfId="0" applyFont="1" applyFill="1" applyBorder="1" applyAlignment="1">
      <alignment horizontal="center" vertical="top" textRotation="255"/>
    </xf>
    <xf numFmtId="0" fontId="15" fillId="3" borderId="33" xfId="0" applyFont="1" applyFill="1" applyBorder="1" applyAlignment="1">
      <alignment horizontal="center" vertical="top" textRotation="255"/>
    </xf>
    <xf numFmtId="0" fontId="15" fillId="0" borderId="51" xfId="0" applyFont="1" applyBorder="1" applyAlignment="1">
      <alignment horizontal="center" vertical="center"/>
    </xf>
    <xf numFmtId="0" fontId="17" fillId="2" borderId="0" xfId="0" applyFont="1" applyFill="1" applyAlignment="1">
      <alignment vertical="center"/>
    </xf>
    <xf numFmtId="0" fontId="25" fillId="0" borderId="0" xfId="0" applyFont="1" applyAlignment="1">
      <alignment vertical="top" shrinkToFit="1"/>
    </xf>
    <xf numFmtId="0" fontId="15" fillId="3" borderId="58" xfId="0" applyFont="1" applyFill="1" applyBorder="1" applyAlignment="1">
      <alignment vertical="top" shrinkToFit="1"/>
    </xf>
    <xf numFmtId="0" fontId="15" fillId="3" borderId="0" xfId="0" applyFont="1" applyFill="1" applyBorder="1" applyAlignment="1">
      <alignment vertical="top" shrinkToFit="1"/>
    </xf>
    <xf numFmtId="0" fontId="15" fillId="3" borderId="74" xfId="0" applyFont="1" applyFill="1" applyBorder="1" applyAlignment="1">
      <alignment vertical="top" shrinkToFit="1"/>
    </xf>
    <xf numFmtId="0" fontId="15" fillId="3" borderId="30" xfId="0" applyFont="1" applyFill="1" applyBorder="1" applyAlignment="1">
      <alignment vertical="top" shrinkToFit="1"/>
    </xf>
    <xf numFmtId="0" fontId="15" fillId="3" borderId="50" xfId="0" applyFont="1" applyFill="1" applyBorder="1" applyAlignment="1">
      <alignment vertical="top" shrinkToFit="1"/>
    </xf>
    <xf numFmtId="0" fontId="15" fillId="3" borderId="47" xfId="0" applyFont="1" applyFill="1" applyBorder="1" applyAlignment="1">
      <alignment vertical="top" shrinkToFit="1"/>
    </xf>
    <xf numFmtId="0" fontId="16" fillId="3" borderId="38" xfId="0" applyFont="1" applyFill="1" applyBorder="1" applyAlignment="1">
      <alignment vertical="top" shrinkToFit="1"/>
    </xf>
    <xf numFmtId="0" fontId="16" fillId="3" borderId="29" xfId="0" applyFont="1" applyFill="1" applyBorder="1" applyAlignment="1">
      <alignment vertical="top" shrinkToFit="1"/>
    </xf>
    <xf numFmtId="0" fontId="16" fillId="3" borderId="44" xfId="0" applyFont="1" applyFill="1" applyBorder="1" applyAlignment="1">
      <alignment vertical="top" shrinkToFit="1"/>
    </xf>
    <xf numFmtId="0" fontId="16" fillId="3" borderId="14" xfId="0" applyFont="1" applyFill="1" applyBorder="1" applyAlignment="1">
      <alignment vertical="top" shrinkToFit="1"/>
    </xf>
    <xf numFmtId="0" fontId="16" fillId="3" borderId="58" xfId="0" applyFont="1" applyFill="1" applyBorder="1" applyAlignment="1">
      <alignment vertical="top" shrinkToFit="1"/>
    </xf>
    <xf numFmtId="0" fontId="16" fillId="3" borderId="0" xfId="0" applyFont="1" applyFill="1" applyBorder="1" applyAlignment="1">
      <alignment vertical="top" shrinkToFit="1"/>
    </xf>
    <xf numFmtId="0" fontId="15" fillId="3" borderId="23" xfId="0" applyFont="1" applyFill="1" applyBorder="1" applyAlignment="1">
      <alignment vertical="center" wrapText="1"/>
    </xf>
    <xf numFmtId="0" fontId="22" fillId="3" borderId="13" xfId="0" applyFont="1" applyFill="1" applyBorder="1" applyAlignment="1">
      <alignment vertical="center" wrapText="1"/>
    </xf>
    <xf numFmtId="0" fontId="22" fillId="3" borderId="142" xfId="0" applyFont="1" applyFill="1" applyBorder="1" applyAlignment="1">
      <alignment vertical="center" wrapText="1"/>
    </xf>
    <xf numFmtId="188" fontId="12" fillId="6" borderId="145" xfId="1" applyNumberFormat="1" applyFont="1" applyFill="1" applyBorder="1" applyAlignment="1" applyProtection="1">
      <alignment vertical="center" shrinkToFit="1"/>
      <protection hidden="1"/>
    </xf>
    <xf numFmtId="188" fontId="12" fillId="6" borderId="144" xfId="1" applyNumberFormat="1" applyFont="1" applyFill="1" applyBorder="1" applyAlignment="1" applyProtection="1">
      <alignment vertical="center" shrinkToFit="1"/>
      <protection hidden="1"/>
    </xf>
    <xf numFmtId="188" fontId="12" fillId="6" borderId="146" xfId="1" applyNumberFormat="1" applyFont="1" applyFill="1" applyBorder="1" applyAlignment="1" applyProtection="1">
      <alignment vertical="center" shrinkToFit="1"/>
      <protection hidden="1"/>
    </xf>
    <xf numFmtId="0" fontId="15" fillId="3" borderId="11" xfId="0" applyFont="1" applyFill="1" applyBorder="1" applyAlignment="1">
      <alignment vertical="center" wrapText="1"/>
    </xf>
    <xf numFmtId="0" fontId="15" fillId="3" borderId="13" xfId="0" applyFont="1" applyFill="1" applyBorder="1" applyAlignment="1">
      <alignment vertical="center" wrapText="1"/>
    </xf>
    <xf numFmtId="0" fontId="15" fillId="3" borderId="142" xfId="0" applyFont="1" applyFill="1" applyBorder="1" applyAlignment="1">
      <alignment vertical="center" wrapText="1"/>
    </xf>
    <xf numFmtId="0" fontId="14" fillId="3" borderId="68" xfId="0" applyFont="1" applyFill="1" applyBorder="1" applyAlignment="1">
      <alignment vertical="center" wrapText="1"/>
    </xf>
    <xf numFmtId="0" fontId="14" fillId="3" borderId="5" xfId="0" applyFont="1" applyFill="1" applyBorder="1" applyAlignment="1">
      <alignment vertical="center" wrapText="1"/>
    </xf>
    <xf numFmtId="0" fontId="14" fillId="3" borderId="57" xfId="0" applyFont="1" applyFill="1" applyBorder="1" applyAlignment="1">
      <alignment vertical="center" wrapText="1"/>
    </xf>
    <xf numFmtId="0" fontId="14" fillId="3" borderId="36" xfId="0" applyFont="1" applyFill="1" applyBorder="1" applyAlignment="1">
      <alignment vertical="center" wrapText="1"/>
    </xf>
    <xf numFmtId="0" fontId="15" fillId="3" borderId="6" xfId="0" applyFont="1" applyFill="1" applyBorder="1" applyAlignment="1">
      <alignment vertical="center" wrapText="1"/>
    </xf>
    <xf numFmtId="0" fontId="15" fillId="3" borderId="14" xfId="0" applyFont="1" applyFill="1" applyBorder="1" applyAlignment="1">
      <alignment vertical="center" wrapText="1"/>
    </xf>
    <xf numFmtId="0" fontId="15" fillId="3" borderId="147" xfId="0" applyFont="1" applyFill="1" applyBorder="1" applyAlignment="1">
      <alignment vertical="center" wrapText="1"/>
    </xf>
    <xf numFmtId="0" fontId="15" fillId="3" borderId="43" xfId="0" applyFont="1" applyFill="1" applyBorder="1" applyAlignment="1">
      <alignment vertical="center" wrapText="1"/>
    </xf>
    <xf numFmtId="0" fontId="15" fillId="3" borderId="4" xfId="0" applyFont="1" applyFill="1" applyBorder="1" applyAlignment="1">
      <alignment vertical="center" wrapText="1"/>
    </xf>
    <xf numFmtId="0" fontId="15" fillId="3" borderId="143" xfId="0" applyFont="1" applyFill="1" applyBorder="1" applyAlignment="1">
      <alignment vertical="center" wrapText="1"/>
    </xf>
    <xf numFmtId="188" fontId="12" fillId="0" borderId="156" xfId="1" applyNumberFormat="1" applyFont="1" applyFill="1" applyBorder="1" applyAlignment="1" applyProtection="1">
      <alignment vertical="center" shrinkToFit="1"/>
      <protection locked="0"/>
    </xf>
    <xf numFmtId="188" fontId="12" fillId="0" borderId="148" xfId="1" applyNumberFormat="1" applyFont="1" applyFill="1" applyBorder="1" applyAlignment="1" applyProtection="1">
      <alignment vertical="center" shrinkToFit="1"/>
      <protection locked="0"/>
    </xf>
    <xf numFmtId="0" fontId="15" fillId="3" borderId="50" xfId="0" applyFont="1" applyFill="1" applyBorder="1" applyAlignment="1">
      <alignment vertical="center" wrapText="1"/>
    </xf>
    <xf numFmtId="0" fontId="15" fillId="3" borderId="58" xfId="0" applyFont="1" applyFill="1" applyBorder="1" applyAlignment="1">
      <alignment vertical="center" wrapText="1"/>
    </xf>
    <xf numFmtId="0" fontId="15" fillId="3" borderId="38" xfId="0" applyFont="1" applyFill="1" applyBorder="1" applyAlignment="1">
      <alignment vertical="center" wrapText="1"/>
    </xf>
    <xf numFmtId="0" fontId="22" fillId="3" borderId="64"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4" xfId="0" applyFont="1" applyFill="1" applyBorder="1" applyAlignment="1">
      <alignment vertical="center" wrapText="1"/>
    </xf>
    <xf numFmtId="0" fontId="22" fillId="3" borderId="13" xfId="0" applyFont="1" applyFill="1" applyBorder="1" applyAlignment="1">
      <alignment vertical="center"/>
    </xf>
    <xf numFmtId="0" fontId="22" fillId="3" borderId="142" xfId="0" applyFont="1" applyFill="1" applyBorder="1" applyAlignment="1">
      <alignment vertical="center"/>
    </xf>
    <xf numFmtId="0" fontId="15" fillId="3" borderId="42" xfId="0" applyFont="1" applyFill="1" applyBorder="1" applyAlignment="1">
      <alignment vertical="center" wrapText="1"/>
    </xf>
    <xf numFmtId="0" fontId="15" fillId="3" borderId="24" xfId="0" applyFont="1" applyFill="1" applyBorder="1" applyAlignment="1">
      <alignment vertical="center" wrapText="1"/>
    </xf>
    <xf numFmtId="0" fontId="15" fillId="3" borderId="21" xfId="0" applyFont="1" applyFill="1" applyBorder="1" applyAlignment="1">
      <alignment vertical="center" wrapText="1"/>
    </xf>
    <xf numFmtId="0" fontId="15" fillId="2" borderId="59" xfId="0" applyFont="1" applyFill="1" applyBorder="1" applyAlignment="1">
      <alignment horizontal="center" vertical="center"/>
    </xf>
    <xf numFmtId="0" fontId="15" fillId="2" borderId="10" xfId="0" applyFont="1" applyFill="1" applyBorder="1" applyAlignment="1">
      <alignment horizontal="center" vertical="center"/>
    </xf>
    <xf numFmtId="0" fontId="15" fillId="3" borderId="41" xfId="0" applyFont="1" applyFill="1" applyBorder="1" applyAlignment="1">
      <alignment vertical="center" wrapText="1"/>
    </xf>
    <xf numFmtId="0" fontId="15" fillId="3" borderId="16" xfId="0" applyFont="1" applyFill="1" applyBorder="1" applyAlignment="1">
      <alignment vertical="center" wrapText="1"/>
    </xf>
    <xf numFmtId="0" fontId="0" fillId="6" borderId="124" xfId="0" applyFill="1" applyBorder="1" applyAlignment="1">
      <alignment horizontal="center" vertical="center"/>
    </xf>
    <xf numFmtId="0" fontId="0" fillId="6" borderId="125" xfId="0" applyFill="1" applyBorder="1" applyAlignment="1">
      <alignment horizontal="center" vertical="center"/>
    </xf>
    <xf numFmtId="0" fontId="0" fillId="6" borderId="126" xfId="0" applyFill="1" applyBorder="1" applyAlignment="1">
      <alignment horizontal="center" vertical="center"/>
    </xf>
    <xf numFmtId="0" fontId="0" fillId="6" borderId="127" xfId="0" applyFill="1" applyBorder="1" applyAlignment="1">
      <alignment horizontal="center" vertical="center"/>
    </xf>
    <xf numFmtId="0" fontId="0" fillId="6" borderId="128" xfId="0" applyFill="1" applyBorder="1" applyAlignment="1">
      <alignment horizontal="center" vertical="center"/>
    </xf>
    <xf numFmtId="0" fontId="0" fillId="6" borderId="129" xfId="0" applyFill="1" applyBorder="1" applyAlignment="1">
      <alignment horizontal="center" vertical="center"/>
    </xf>
    <xf numFmtId="38" fontId="12" fillId="6" borderId="130" xfId="1" applyFont="1" applyFill="1" applyBorder="1" applyAlignment="1">
      <alignment horizontal="center" vertical="center" wrapText="1"/>
    </xf>
    <xf numFmtId="38" fontId="12" fillId="6" borderId="131" xfId="1" applyFont="1" applyFill="1" applyBorder="1" applyAlignment="1">
      <alignment horizontal="center" vertical="center" wrapText="1"/>
    </xf>
    <xf numFmtId="38" fontId="12" fillId="6" borderId="132" xfId="1" applyFont="1" applyFill="1" applyBorder="1" applyAlignment="1">
      <alignment horizontal="center" vertical="center" wrapText="1"/>
    </xf>
    <xf numFmtId="38" fontId="12" fillId="6" borderId="133" xfId="1" applyFont="1" applyFill="1" applyBorder="1" applyAlignment="1">
      <alignment horizontal="center" vertical="center" wrapText="1"/>
    </xf>
    <xf numFmtId="38" fontId="12" fillId="6" borderId="134" xfId="1" applyFont="1" applyFill="1" applyBorder="1" applyAlignment="1">
      <alignment horizontal="center" vertical="center" wrapText="1"/>
    </xf>
    <xf numFmtId="38" fontId="12" fillId="6" borderId="135" xfId="1" applyFont="1" applyFill="1" applyBorder="1" applyAlignment="1">
      <alignment horizontal="center" vertical="center" wrapText="1"/>
    </xf>
    <xf numFmtId="0" fontId="15" fillId="3" borderId="31" xfId="0" applyFont="1" applyFill="1" applyBorder="1" applyAlignment="1">
      <alignment vertical="center" textRotation="255"/>
    </xf>
    <xf numFmtId="0" fontId="15" fillId="3" borderId="32" xfId="0" applyFont="1" applyFill="1" applyBorder="1" applyAlignment="1">
      <alignment vertical="center" textRotation="255"/>
    </xf>
    <xf numFmtId="0" fontId="15" fillId="3" borderId="31" xfId="0" applyFont="1" applyFill="1" applyBorder="1" applyAlignment="1">
      <alignment vertical="center" shrinkToFit="1"/>
    </xf>
    <xf numFmtId="0" fontId="15" fillId="3" borderId="32" xfId="0" applyFont="1" applyFill="1" applyBorder="1" applyAlignment="1">
      <alignment vertical="center" shrinkToFit="1"/>
    </xf>
    <xf numFmtId="0" fontId="15" fillId="3" borderId="33" xfId="0" applyFont="1" applyFill="1" applyBorder="1" applyAlignment="1">
      <alignment vertical="center" shrinkToFit="1"/>
    </xf>
    <xf numFmtId="188" fontId="12" fillId="6" borderId="56" xfId="1" applyNumberFormat="1" applyFont="1" applyFill="1" applyBorder="1" applyAlignment="1" applyProtection="1">
      <alignment vertical="center" shrinkToFit="1"/>
      <protection hidden="1"/>
    </xf>
    <xf numFmtId="188" fontId="12" fillId="6" borderId="57" xfId="1" applyNumberFormat="1" applyFont="1" applyFill="1" applyBorder="1" applyAlignment="1" applyProtection="1">
      <alignment vertical="center" shrinkToFit="1"/>
      <protection hidden="1"/>
    </xf>
    <xf numFmtId="177" fontId="12" fillId="6" borderId="110" xfId="0" applyNumberFormat="1" applyFont="1" applyFill="1" applyBorder="1" applyAlignment="1">
      <alignment horizontal="center" vertical="center"/>
    </xf>
    <xf numFmtId="0" fontId="15" fillId="3" borderId="31" xfId="0" applyFont="1" applyFill="1" applyBorder="1" applyAlignment="1">
      <alignment horizontal="left" vertical="center" wrapText="1" shrinkToFit="1"/>
    </xf>
    <xf numFmtId="0" fontId="15" fillId="3" borderId="32" xfId="0" applyFont="1" applyFill="1" applyBorder="1" applyAlignment="1">
      <alignment horizontal="left" vertical="center" shrinkToFit="1"/>
    </xf>
    <xf numFmtId="0" fontId="15" fillId="3" borderId="33" xfId="0" applyFont="1" applyFill="1" applyBorder="1" applyAlignment="1">
      <alignment horizontal="left" vertical="center" shrinkToFit="1"/>
    </xf>
    <xf numFmtId="0" fontId="15" fillId="3" borderId="74" xfId="0" applyFont="1" applyFill="1" applyBorder="1" applyAlignment="1">
      <alignment horizontal="left" vertical="top" wrapText="1"/>
    </xf>
    <xf numFmtId="0" fontId="15" fillId="3" borderId="3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29" xfId="0" applyFont="1" applyFill="1" applyBorder="1" applyAlignment="1">
      <alignment horizontal="left" vertical="top" wrapText="1"/>
    </xf>
    <xf numFmtId="0" fontId="15" fillId="3" borderId="36" xfId="0" applyFont="1" applyFill="1" applyBorder="1" applyAlignment="1">
      <alignment horizontal="left" vertical="top" wrapText="1"/>
    </xf>
    <xf numFmtId="191" fontId="24" fillId="0" borderId="50" xfId="0" applyNumberFormat="1" applyFont="1" applyBorder="1" applyAlignment="1" applyProtection="1">
      <alignment horizontal="left" vertical="top" wrapText="1"/>
      <protection locked="0"/>
    </xf>
    <xf numFmtId="191" fontId="24" fillId="0" borderId="47" xfId="0" applyNumberFormat="1" applyFont="1" applyBorder="1" applyAlignment="1" applyProtection="1">
      <alignment horizontal="left" vertical="top" wrapText="1"/>
      <protection locked="0"/>
    </xf>
    <xf numFmtId="191" fontId="24" fillId="0" borderId="49" xfId="0" applyNumberFormat="1" applyFont="1" applyBorder="1" applyAlignment="1" applyProtection="1">
      <alignment horizontal="left" vertical="top" wrapText="1"/>
      <protection locked="0"/>
    </xf>
    <xf numFmtId="191" fontId="24" fillId="0" borderId="58" xfId="0" applyNumberFormat="1" applyFont="1" applyBorder="1" applyAlignment="1" applyProtection="1">
      <alignment horizontal="left" vertical="top" wrapText="1"/>
      <protection locked="0"/>
    </xf>
    <xf numFmtId="191" fontId="24" fillId="0" borderId="0" xfId="0" applyNumberFormat="1" applyFont="1" applyBorder="1" applyAlignment="1" applyProtection="1">
      <alignment horizontal="left" vertical="top" wrapText="1"/>
      <protection locked="0"/>
    </xf>
    <xf numFmtId="191" fontId="24" fillId="0" borderId="48" xfId="0" applyNumberFormat="1" applyFont="1" applyBorder="1" applyAlignment="1" applyProtection="1">
      <alignment horizontal="left" vertical="top" wrapText="1"/>
      <protection locked="0"/>
    </xf>
    <xf numFmtId="191" fontId="24" fillId="0" borderId="38" xfId="0" applyNumberFormat="1" applyFont="1" applyBorder="1" applyAlignment="1" applyProtection="1">
      <alignment horizontal="left" vertical="top" wrapText="1"/>
      <protection locked="0"/>
    </xf>
    <xf numFmtId="191" fontId="24" fillId="0" borderId="29" xfId="0" applyNumberFormat="1" applyFont="1" applyBorder="1" applyAlignment="1" applyProtection="1">
      <alignment horizontal="left" vertical="top" wrapText="1"/>
      <protection locked="0"/>
    </xf>
    <xf numFmtId="191" fontId="24" fillId="0" borderId="39" xfId="0" applyNumberFormat="1" applyFont="1" applyBorder="1" applyAlignment="1" applyProtection="1">
      <alignment horizontal="left" vertical="top" wrapText="1"/>
      <protection locked="0"/>
    </xf>
    <xf numFmtId="0" fontId="25" fillId="3" borderId="38" xfId="0" applyFont="1" applyFill="1" applyBorder="1" applyAlignment="1" applyProtection="1">
      <alignment horizontal="left" vertical="top" shrinkToFit="1"/>
      <protection hidden="1"/>
    </xf>
    <xf numFmtId="0" fontId="25" fillId="3" borderId="29" xfId="0" applyFont="1" applyFill="1" applyBorder="1" applyAlignment="1" applyProtection="1">
      <alignment horizontal="left" vertical="top" shrinkToFit="1"/>
      <protection hidden="1"/>
    </xf>
    <xf numFmtId="0" fontId="25" fillId="3" borderId="39" xfId="0" applyFont="1" applyFill="1" applyBorder="1" applyAlignment="1" applyProtection="1">
      <alignment horizontal="left" vertical="top" shrinkToFit="1"/>
      <protection hidden="1"/>
    </xf>
    <xf numFmtId="0" fontId="24" fillId="3" borderId="50" xfId="0" applyFont="1" applyFill="1" applyBorder="1" applyAlignment="1" applyProtection="1">
      <alignment horizontal="left" wrapText="1"/>
      <protection hidden="1"/>
    </xf>
    <xf numFmtId="0" fontId="24" fillId="3" borderId="47" xfId="0" applyFont="1" applyFill="1" applyBorder="1" applyAlignment="1" applyProtection="1">
      <alignment horizontal="left" wrapText="1"/>
      <protection hidden="1"/>
    </xf>
    <xf numFmtId="0" fontId="24" fillId="3" borderId="49" xfId="0" applyFont="1" applyFill="1" applyBorder="1" applyAlignment="1" applyProtection="1">
      <alignment horizontal="left" wrapText="1"/>
      <protection hidden="1"/>
    </xf>
    <xf numFmtId="188" fontId="15" fillId="6" borderId="65" xfId="0" applyNumberFormat="1" applyFont="1" applyFill="1" applyBorder="1" applyAlignment="1" applyProtection="1">
      <alignment vertical="center"/>
      <protection hidden="1"/>
    </xf>
    <xf numFmtId="188" fontId="15" fillId="6" borderId="155" xfId="0" applyNumberFormat="1" applyFont="1" applyFill="1" applyBorder="1" applyAlignment="1" applyProtection="1">
      <alignment vertical="center"/>
      <protection hidden="1"/>
    </xf>
    <xf numFmtId="0" fontId="15" fillId="6" borderId="77" xfId="0" applyFont="1" applyFill="1" applyBorder="1" applyAlignment="1" applyProtection="1">
      <alignment vertical="center"/>
      <protection hidden="1"/>
    </xf>
    <xf numFmtId="0" fontId="25" fillId="0" borderId="41"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3" borderId="31" xfId="0" applyFont="1" applyFill="1" applyBorder="1" applyAlignment="1" applyProtection="1">
      <alignment horizontal="center" vertical="center" textRotation="255"/>
      <protection hidden="1"/>
    </xf>
    <xf numFmtId="0" fontId="25" fillId="3" borderId="32" xfId="0" applyFont="1" applyFill="1" applyBorder="1" applyAlignment="1" applyProtection="1">
      <alignment horizontal="center" vertical="center" textRotation="255"/>
      <protection hidden="1"/>
    </xf>
    <xf numFmtId="0" fontId="25" fillId="3" borderId="33" xfId="0" applyFont="1" applyFill="1" applyBorder="1" applyAlignment="1" applyProtection="1">
      <alignment horizontal="center" vertical="center" textRotation="255"/>
      <protection hidden="1"/>
    </xf>
    <xf numFmtId="0" fontId="25" fillId="0" borderId="42"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3" borderId="50" xfId="0" applyFont="1" applyFill="1" applyBorder="1" applyAlignment="1" applyProtection="1">
      <alignment horizontal="left" vertical="center" wrapText="1" shrinkToFit="1"/>
      <protection hidden="1"/>
    </xf>
    <xf numFmtId="0" fontId="25" fillId="3" borderId="47" xfId="0" applyFont="1" applyFill="1" applyBorder="1" applyAlignment="1" applyProtection="1">
      <alignment horizontal="left" vertical="center" wrapText="1" shrinkToFit="1"/>
      <protection hidden="1"/>
    </xf>
    <xf numFmtId="0" fontId="25" fillId="3" borderId="49" xfId="0" applyFont="1" applyFill="1" applyBorder="1" applyAlignment="1" applyProtection="1">
      <alignment horizontal="left" vertical="center" wrapText="1" shrinkToFit="1"/>
      <protection hidden="1"/>
    </xf>
    <xf numFmtId="0" fontId="25" fillId="3" borderId="58" xfId="0" applyFont="1" applyFill="1" applyBorder="1" applyAlignment="1" applyProtection="1">
      <alignment horizontal="left" vertical="center" wrapText="1" shrinkToFit="1"/>
      <protection hidden="1"/>
    </xf>
    <xf numFmtId="0" fontId="25" fillId="3" borderId="0" xfId="0" applyFont="1" applyFill="1" applyBorder="1" applyAlignment="1" applyProtection="1">
      <alignment horizontal="left" vertical="center" wrapText="1" shrinkToFit="1"/>
      <protection hidden="1"/>
    </xf>
    <xf numFmtId="0" fontId="25" fillId="3" borderId="48" xfId="0" applyFont="1" applyFill="1" applyBorder="1" applyAlignment="1" applyProtection="1">
      <alignment horizontal="left" vertical="center" wrapText="1" shrinkToFit="1"/>
      <protection hidden="1"/>
    </xf>
    <xf numFmtId="0" fontId="30" fillId="0" borderId="53" xfId="1" applyNumberFormat="1" applyFont="1" applyFill="1" applyBorder="1" applyAlignment="1" applyProtection="1">
      <alignment horizontal="left" vertical="center" wrapText="1" shrinkToFit="1"/>
      <protection locked="0"/>
    </xf>
    <xf numFmtId="0" fontId="30" fillId="0" borderId="45" xfId="1" applyNumberFormat="1" applyFont="1" applyFill="1" applyBorder="1" applyAlignment="1" applyProtection="1">
      <alignment horizontal="left" vertical="center" wrapText="1" shrinkToFit="1"/>
      <protection locked="0"/>
    </xf>
    <xf numFmtId="188" fontId="12" fillId="6" borderId="68"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xf>
    <xf numFmtId="188" fontId="12" fillId="6" borderId="66" xfId="1" applyNumberFormat="1" applyFont="1" applyFill="1" applyBorder="1" applyAlignment="1" applyProtection="1">
      <alignment vertical="center" shrinkToFit="1"/>
    </xf>
    <xf numFmtId="188" fontId="12" fillId="6" borderId="19" xfId="1" applyNumberFormat="1" applyFont="1" applyFill="1" applyBorder="1" applyAlignment="1" applyProtection="1">
      <alignment vertical="center" shrinkToFit="1"/>
    </xf>
    <xf numFmtId="0" fontId="16" fillId="6" borderId="5" xfId="0" applyFont="1" applyFill="1" applyBorder="1" applyAlignment="1">
      <alignment horizontal="center" vertical="center"/>
    </xf>
    <xf numFmtId="0" fontId="16" fillId="6" borderId="7" xfId="0" applyFont="1" applyFill="1" applyBorder="1" applyAlignment="1">
      <alignment horizontal="center" vertical="center"/>
    </xf>
    <xf numFmtId="188" fontId="12" fillId="0" borderId="121" xfId="1" applyNumberFormat="1" applyFont="1" applyFill="1" applyBorder="1" applyAlignment="1" applyProtection="1">
      <alignment vertical="center" shrinkToFit="1"/>
      <protection locked="0"/>
    </xf>
    <xf numFmtId="188" fontId="12" fillId="0" borderId="120" xfId="1" applyNumberFormat="1" applyFont="1" applyFill="1" applyBorder="1" applyAlignment="1" applyProtection="1">
      <alignment vertical="center" shrinkToFit="1"/>
      <protection locked="0"/>
    </xf>
    <xf numFmtId="38" fontId="15" fillId="6" borderId="86" xfId="1" applyFont="1" applyFill="1" applyBorder="1" applyAlignment="1">
      <alignment horizontal="center" vertical="center"/>
    </xf>
    <xf numFmtId="38" fontId="15" fillId="6" borderId="75" xfId="1" applyFont="1" applyFill="1" applyBorder="1" applyAlignment="1">
      <alignment horizontal="center" vertical="center"/>
    </xf>
    <xf numFmtId="0" fontId="14" fillId="3" borderId="50" xfId="0" applyFont="1" applyFill="1" applyBorder="1" applyAlignment="1" applyProtection="1">
      <alignment horizontal="left" vertical="center" wrapText="1"/>
      <protection hidden="1"/>
    </xf>
    <xf numFmtId="0" fontId="14" fillId="3" borderId="47" xfId="0" applyFont="1" applyFill="1" applyBorder="1" applyAlignment="1" applyProtection="1">
      <alignment horizontal="left" vertical="center" wrapText="1"/>
      <protection hidden="1"/>
    </xf>
    <xf numFmtId="0" fontId="14" fillId="3" borderId="49" xfId="0" applyFont="1" applyFill="1" applyBorder="1" applyAlignment="1" applyProtection="1">
      <alignment horizontal="left" vertical="center" wrapText="1"/>
      <protection hidden="1"/>
    </xf>
    <xf numFmtId="0" fontId="21" fillId="3" borderId="50" xfId="0" applyFont="1" applyFill="1" applyBorder="1" applyAlignment="1" applyProtection="1">
      <alignment horizontal="left" vertical="center" wrapText="1"/>
    </xf>
    <xf numFmtId="0" fontId="21" fillId="3" borderId="47" xfId="0" applyFont="1" applyFill="1" applyBorder="1" applyAlignment="1" applyProtection="1">
      <alignment horizontal="left" vertical="center" wrapText="1"/>
    </xf>
    <xf numFmtId="0" fontId="21" fillId="3" borderId="49" xfId="0" applyFont="1" applyFill="1" applyBorder="1" applyAlignment="1" applyProtection="1">
      <alignment horizontal="left" vertical="center" wrapText="1"/>
    </xf>
    <xf numFmtId="0" fontId="15" fillId="3" borderId="42" xfId="0" applyFont="1" applyFill="1" applyBorder="1" applyAlignment="1">
      <alignment vertical="center" shrinkToFit="1"/>
    </xf>
    <xf numFmtId="0" fontId="15" fillId="3" borderId="23" xfId="0" applyFont="1" applyFill="1" applyBorder="1" applyAlignment="1">
      <alignment vertical="center" shrinkToFit="1"/>
    </xf>
    <xf numFmtId="0" fontId="15" fillId="3" borderId="43" xfId="0" applyFont="1" applyFill="1" applyBorder="1" applyAlignment="1">
      <alignment vertical="center" shrinkToFit="1"/>
    </xf>
    <xf numFmtId="0" fontId="15" fillId="3" borderId="4" xfId="0" applyFont="1" applyFill="1" applyBorder="1" applyAlignment="1">
      <alignment vertical="center" shrinkToFit="1"/>
    </xf>
    <xf numFmtId="189" fontId="37" fillId="6" borderId="79" xfId="0" applyNumberFormat="1" applyFont="1" applyFill="1" applyBorder="1" applyAlignment="1">
      <alignment horizontal="center" vertical="center" wrapText="1"/>
    </xf>
    <xf numFmtId="189" fontId="37" fillId="6" borderId="80" xfId="0" applyNumberFormat="1" applyFont="1" applyFill="1" applyBorder="1" applyAlignment="1">
      <alignment horizontal="center" vertical="center" wrapText="1"/>
    </xf>
    <xf numFmtId="38" fontId="16" fillId="6" borderId="59" xfId="1" applyFont="1" applyFill="1" applyBorder="1" applyAlignment="1">
      <alignment horizontal="center" vertical="center" wrapText="1"/>
    </xf>
    <xf numFmtId="38" fontId="16" fillId="6" borderId="8" xfId="1" applyFont="1" applyFill="1" applyBorder="1" applyAlignment="1">
      <alignment horizontal="center" vertical="center" wrapText="1"/>
    </xf>
    <xf numFmtId="181" fontId="16" fillId="6" borderId="10" xfId="1" applyNumberFormat="1" applyFont="1" applyFill="1" applyBorder="1" applyAlignment="1" applyProtection="1">
      <alignment horizontal="left" vertical="center" wrapText="1" indent="1"/>
      <protection hidden="1"/>
    </xf>
    <xf numFmtId="181" fontId="16" fillId="6" borderId="59" xfId="1" applyNumberFormat="1" applyFont="1" applyFill="1" applyBorder="1" applyAlignment="1" applyProtection="1">
      <alignment horizontal="left" vertical="center" wrapText="1" indent="1"/>
      <protection hidden="1"/>
    </xf>
    <xf numFmtId="0" fontId="16" fillId="3" borderId="78"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5" fillId="3" borderId="47" xfId="0" applyFont="1" applyFill="1" applyBorder="1" applyAlignment="1">
      <alignment vertical="center" shrinkToFit="1"/>
    </xf>
    <xf numFmtId="0" fontId="15" fillId="3" borderId="0" xfId="0" applyFont="1" applyFill="1" applyBorder="1" applyAlignment="1">
      <alignment vertical="center" shrinkToFit="1"/>
    </xf>
    <xf numFmtId="0" fontId="15" fillId="3" borderId="29" xfId="0" applyFont="1" applyFill="1" applyBorder="1" applyAlignment="1">
      <alignment vertical="center" shrinkToFit="1"/>
    </xf>
    <xf numFmtId="0" fontId="15" fillId="6" borderId="127" xfId="0" applyFont="1" applyFill="1" applyBorder="1" applyAlignment="1">
      <alignment horizontal="center" vertical="center"/>
    </xf>
    <xf numFmtId="0" fontId="15" fillId="6" borderId="128" xfId="0" applyFont="1" applyFill="1" applyBorder="1" applyAlignment="1">
      <alignment horizontal="center" vertical="center"/>
    </xf>
    <xf numFmtId="0" fontId="15" fillId="6" borderId="129" xfId="0" applyFont="1" applyFill="1" applyBorder="1" applyAlignment="1">
      <alignment horizontal="center" vertical="center"/>
    </xf>
    <xf numFmtId="0" fontId="15" fillId="6" borderId="136" xfId="0" applyFont="1" applyFill="1" applyBorder="1" applyAlignment="1">
      <alignment horizontal="center" vertical="center"/>
    </xf>
    <xf numFmtId="0" fontId="15" fillId="6" borderId="137" xfId="0" applyFont="1" applyFill="1" applyBorder="1" applyAlignment="1">
      <alignment horizontal="center" vertical="center"/>
    </xf>
    <xf numFmtId="0" fontId="15" fillId="6" borderId="138" xfId="0" applyFont="1" applyFill="1" applyBorder="1" applyAlignment="1">
      <alignment horizontal="center" vertical="center"/>
    </xf>
    <xf numFmtId="0" fontId="25" fillId="2" borderId="8"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0" fontId="25" fillId="2" borderId="63"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25" fillId="3" borderId="58" xfId="0" applyFont="1" applyFill="1" applyBorder="1" applyAlignment="1" applyProtection="1">
      <alignment horizontal="left" vertical="top" wrapText="1" shrinkToFit="1"/>
      <protection hidden="1"/>
    </xf>
    <xf numFmtId="0" fontId="25" fillId="3" borderId="0" xfId="0" applyFont="1" applyFill="1" applyBorder="1" applyAlignment="1" applyProtection="1">
      <alignment horizontal="left" vertical="top" wrapText="1" shrinkToFit="1"/>
      <protection hidden="1"/>
    </xf>
    <xf numFmtId="0" fontId="25" fillId="3" borderId="48" xfId="0" applyFont="1" applyFill="1" applyBorder="1" applyAlignment="1" applyProtection="1">
      <alignment horizontal="left" vertical="top" wrapText="1" shrinkToFit="1"/>
      <protection hidden="1"/>
    </xf>
    <xf numFmtId="0" fontId="25" fillId="2" borderId="8" xfId="0" applyFont="1" applyFill="1" applyBorder="1" applyAlignment="1" applyProtection="1">
      <alignment horizontal="center" vertical="center" wrapText="1"/>
      <protection hidden="1"/>
    </xf>
    <xf numFmtId="0" fontId="25" fillId="2" borderId="9" xfId="0" applyFont="1" applyFill="1" applyBorder="1" applyAlignment="1" applyProtection="1">
      <alignment horizontal="center" vertical="center" wrapText="1"/>
      <protection hidden="1"/>
    </xf>
    <xf numFmtId="0" fontId="25" fillId="2" borderId="10" xfId="0" applyFont="1" applyFill="1" applyBorder="1" applyAlignment="1" applyProtection="1">
      <alignment horizontal="center" vertical="center" wrapText="1"/>
      <protection hidden="1"/>
    </xf>
    <xf numFmtId="0" fontId="25" fillId="2" borderId="63" xfId="0" applyFont="1" applyFill="1" applyBorder="1" applyAlignment="1" applyProtection="1">
      <alignment horizontal="center" vertical="center" wrapText="1"/>
      <protection hidden="1"/>
    </xf>
    <xf numFmtId="0" fontId="25" fillId="2" borderId="10" xfId="0" applyFont="1" applyFill="1" applyBorder="1" applyAlignment="1" applyProtection="1">
      <alignment horizontal="center" vertical="center" wrapText="1"/>
    </xf>
    <xf numFmtId="0" fontId="12" fillId="0" borderId="13" xfId="0" applyFont="1" applyBorder="1" applyAlignment="1" applyProtection="1">
      <alignment horizontal="left" vertical="center"/>
    </xf>
    <xf numFmtId="0" fontId="12" fillId="0" borderId="34" xfId="0" applyFont="1" applyBorder="1" applyAlignment="1" applyProtection="1">
      <alignment horizontal="left" vertical="center"/>
    </xf>
    <xf numFmtId="0" fontId="15" fillId="0" borderId="31" xfId="0" applyFont="1" applyBorder="1" applyAlignment="1" applyProtection="1">
      <alignment horizontal="center" vertical="center" textRotation="255"/>
    </xf>
    <xf numFmtId="0" fontId="15" fillId="0" borderId="32" xfId="0" applyFont="1" applyBorder="1" applyAlignment="1" applyProtection="1">
      <alignment horizontal="center" vertical="center" textRotation="255"/>
    </xf>
    <xf numFmtId="0" fontId="15" fillId="0" borderId="33" xfId="0" applyFont="1" applyBorder="1" applyAlignment="1" applyProtection="1">
      <alignment horizontal="center" vertical="center" textRotation="255"/>
    </xf>
    <xf numFmtId="0" fontId="15" fillId="0" borderId="50" xfId="0" applyFont="1" applyBorder="1" applyAlignment="1" applyProtection="1">
      <alignment horizontal="center" vertical="center"/>
    </xf>
    <xf numFmtId="0" fontId="15" fillId="0" borderId="47" xfId="0" applyFont="1" applyBorder="1" applyAlignment="1" applyProtection="1">
      <alignment horizontal="center" vertical="center"/>
    </xf>
    <xf numFmtId="0" fontId="15" fillId="0" borderId="49" xfId="0" applyFont="1" applyBorder="1" applyAlignment="1" applyProtection="1">
      <alignment horizontal="center" vertical="center"/>
    </xf>
    <xf numFmtId="0" fontId="15" fillId="0" borderId="58"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1" xfId="0" applyFont="1" applyBorder="1" applyAlignment="1" applyProtection="1">
      <alignment horizontal="left" vertical="center"/>
    </xf>
    <xf numFmtId="0" fontId="15" fillId="0" borderId="16" xfId="0" applyFont="1" applyBorder="1" applyAlignment="1" applyProtection="1">
      <alignment horizontal="left" vertical="center"/>
    </xf>
    <xf numFmtId="3" fontId="15" fillId="0" borderId="65" xfId="0" applyNumberFormat="1" applyFont="1" applyBorder="1" applyAlignment="1" applyProtection="1">
      <alignment horizontal="center" vertical="center"/>
    </xf>
    <xf numFmtId="0" fontId="15" fillId="0" borderId="155"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0" borderId="43"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1" fillId="0" borderId="8"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5" fillId="2" borderId="50"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31"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59" xfId="0" applyFont="1" applyFill="1" applyBorder="1" applyAlignment="1">
      <alignment horizontal="center" vertical="center" wrapText="1"/>
    </xf>
    <xf numFmtId="0" fontId="15" fillId="0" borderId="8"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11" borderId="8" xfId="0" applyNumberFormat="1" applyFont="1" applyFill="1" applyBorder="1" applyAlignment="1" applyProtection="1">
      <alignment horizontal="center" vertical="center"/>
      <protection hidden="1"/>
    </xf>
    <xf numFmtId="0" fontId="15" fillId="11" borderId="10" xfId="0" applyNumberFormat="1" applyFont="1" applyFill="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15" fillId="0" borderId="59" xfId="0" applyFont="1" applyBorder="1" applyAlignment="1" applyProtection="1">
      <alignment vertical="center" wrapText="1"/>
      <protection hidden="1"/>
    </xf>
    <xf numFmtId="0" fontId="15" fillId="5" borderId="8" xfId="0" applyNumberFormat="1" applyFont="1" applyFill="1" applyBorder="1" applyAlignment="1" applyProtection="1">
      <alignment horizontal="center" vertical="center"/>
      <protection hidden="1"/>
    </xf>
    <xf numFmtId="0" fontId="15" fillId="5" borderId="10" xfId="0" applyNumberFormat="1" applyFont="1" applyFill="1" applyBorder="1" applyAlignment="1" applyProtection="1">
      <alignment horizontal="center" vertical="center"/>
      <protection hidden="1"/>
    </xf>
    <xf numFmtId="0" fontId="15" fillId="2" borderId="3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0" borderId="8" xfId="0" applyFont="1" applyBorder="1" applyAlignment="1" applyProtection="1">
      <alignment vertical="center" shrinkToFit="1"/>
      <protection hidden="1"/>
    </xf>
    <xf numFmtId="0" fontId="15" fillId="0" borderId="10" xfId="0" applyFont="1" applyBorder="1" applyAlignment="1" applyProtection="1">
      <alignment vertical="center" shrinkToFit="1"/>
      <protection hidden="1"/>
    </xf>
    <xf numFmtId="0" fontId="14" fillId="0" borderId="4" xfId="0" applyFont="1" applyFill="1" applyBorder="1" applyAlignment="1" applyProtection="1">
      <alignment horizontal="left" vertical="center" wrapText="1" indent="1"/>
      <protection hidden="1"/>
    </xf>
    <xf numFmtId="0" fontId="14" fillId="0" borderId="4" xfId="0" applyFont="1" applyFill="1" applyBorder="1" applyAlignment="1" applyProtection="1">
      <alignment horizontal="left" vertical="center" indent="1"/>
      <protection hidden="1"/>
    </xf>
    <xf numFmtId="0" fontId="14" fillId="0" borderId="13" xfId="0" applyFont="1" applyFill="1" applyBorder="1" applyAlignment="1" applyProtection="1">
      <alignment horizontal="left" vertical="center" indent="1"/>
      <protection hidden="1"/>
    </xf>
    <xf numFmtId="0" fontId="14" fillId="0" borderId="13"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4" fillId="0" borderId="47"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30"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1"/>
      <protection hidden="1"/>
    </xf>
    <xf numFmtId="0" fontId="32" fillId="0" borderId="4" xfId="0" applyFont="1" applyFill="1" applyBorder="1" applyAlignment="1" applyProtection="1">
      <alignment horizontal="right" vertical="center" shrinkToFit="1"/>
      <protection locked="0"/>
    </xf>
    <xf numFmtId="0" fontId="32" fillId="0" borderId="23" xfId="0" applyFont="1" applyFill="1" applyBorder="1" applyAlignment="1" applyProtection="1">
      <alignment horizontal="right" vertical="center" shrinkToFit="1"/>
      <protection locked="0"/>
    </xf>
    <xf numFmtId="0" fontId="39" fillId="0" borderId="30" xfId="0" applyFont="1" applyFill="1" applyBorder="1" applyAlignment="1" applyProtection="1">
      <alignment horizontal="left" vertical="center"/>
      <protection hidden="1"/>
    </xf>
    <xf numFmtId="0" fontId="39" fillId="0" borderId="29" xfId="0" applyFont="1" applyFill="1" applyBorder="1" applyAlignment="1" applyProtection="1">
      <alignment horizontal="left" vertical="center"/>
      <protection hidden="1"/>
    </xf>
    <xf numFmtId="180" fontId="15" fillId="0" borderId="51" xfId="0" applyNumberFormat="1" applyFont="1" applyBorder="1" applyAlignment="1" applyProtection="1">
      <alignment horizontal="center" vertical="center" shrinkToFit="1"/>
      <protection hidden="1"/>
    </xf>
    <xf numFmtId="180" fontId="15" fillId="0" borderId="52" xfId="0" applyNumberFormat="1" applyFont="1" applyBorder="1" applyAlignment="1" applyProtection="1">
      <alignment horizontal="center" vertical="center" shrinkToFit="1"/>
      <protection hidden="1"/>
    </xf>
    <xf numFmtId="0" fontId="29" fillId="0" borderId="25" xfId="0" applyFont="1" applyFill="1" applyBorder="1" applyAlignment="1" applyProtection="1">
      <alignment horizontal="center" vertical="center"/>
      <protection hidden="1"/>
    </xf>
    <xf numFmtId="0" fontId="29" fillId="0" borderId="26" xfId="0" applyFont="1" applyFill="1" applyBorder="1" applyAlignment="1" applyProtection="1">
      <alignment horizontal="center" vertical="center"/>
      <protection hidden="1"/>
    </xf>
    <xf numFmtId="0" fontId="16" fillId="2" borderId="50"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180" fontId="15" fillId="0" borderId="40" xfId="0" applyNumberFormat="1" applyFont="1" applyBorder="1" applyAlignment="1" applyProtection="1">
      <alignment horizontal="center" vertical="center" shrinkToFit="1"/>
      <protection hidden="1"/>
    </xf>
    <xf numFmtId="180" fontId="15" fillId="0" borderId="19" xfId="0" applyNumberFormat="1" applyFont="1" applyBorder="1" applyAlignment="1" applyProtection="1">
      <alignment horizontal="center" vertical="center" shrinkToFit="1"/>
      <protection hidden="1"/>
    </xf>
    <xf numFmtId="180" fontId="15" fillId="0" borderId="92"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0" fontId="15" fillId="0" borderId="20" xfId="0" applyNumberFormat="1" applyFont="1" applyBorder="1" applyAlignment="1" applyProtection="1">
      <alignment horizontal="center" vertical="center" shrinkToFit="1"/>
      <protection hidden="1"/>
    </xf>
    <xf numFmtId="180" fontId="15" fillId="0" borderId="1" xfId="0" applyNumberFormat="1" applyFont="1" applyBorder="1" applyAlignment="1" applyProtection="1">
      <alignment horizontal="center" vertical="center" shrinkToFit="1"/>
      <protection hidden="1"/>
    </xf>
    <xf numFmtId="0" fontId="30" fillId="0" borderId="9" xfId="0" applyFont="1" applyFill="1" applyBorder="1" applyAlignment="1" applyProtection="1">
      <alignment horizontal="right" vertical="top" shrinkToFit="1"/>
      <protection hidden="1"/>
    </xf>
    <xf numFmtId="0" fontId="36" fillId="0" borderId="0" xfId="0" applyFont="1" applyAlignment="1">
      <alignment vertical="center" wrapText="1"/>
    </xf>
    <xf numFmtId="0" fontId="57" fillId="9" borderId="47" xfId="0" applyFont="1" applyFill="1" applyBorder="1" applyAlignment="1">
      <alignment vertical="center"/>
    </xf>
    <xf numFmtId="0" fontId="57" fillId="9" borderId="49" xfId="0" applyFont="1" applyFill="1" applyBorder="1" applyAlignment="1">
      <alignment vertical="center"/>
    </xf>
    <xf numFmtId="0" fontId="57" fillId="9" borderId="50" xfId="0" applyFont="1" applyFill="1" applyBorder="1" applyAlignment="1">
      <alignment vertical="center"/>
    </xf>
    <xf numFmtId="0" fontId="55" fillId="7" borderId="29" xfId="0" applyFont="1" applyFill="1" applyBorder="1" applyAlignment="1">
      <alignment vertical="center" shrinkToFit="1"/>
    </xf>
    <xf numFmtId="0" fontId="55" fillId="7" borderId="39" xfId="0" applyFont="1" applyFill="1" applyBorder="1" applyAlignment="1">
      <alignment vertical="center" shrinkToFit="1"/>
    </xf>
    <xf numFmtId="0" fontId="55" fillId="7" borderId="0" xfId="0" applyFont="1" applyFill="1" applyBorder="1" applyAlignment="1">
      <alignment vertical="center" shrinkToFit="1"/>
    </xf>
    <xf numFmtId="0" fontId="55" fillId="7" borderId="48" xfId="0" applyFont="1" applyFill="1" applyBorder="1" applyAlignment="1">
      <alignment vertical="center" shrinkToFit="1"/>
    </xf>
    <xf numFmtId="0" fontId="55" fillId="7" borderId="38" xfId="0" applyFont="1" applyFill="1" applyBorder="1" applyAlignment="1">
      <alignment horizontal="left" vertical="center" indent="1" shrinkToFit="1"/>
    </xf>
    <xf numFmtId="0" fontId="55" fillId="7" borderId="29" xfId="0" applyFont="1" applyFill="1" applyBorder="1" applyAlignment="1">
      <alignment horizontal="left" vertical="center" indent="1" shrinkToFit="1"/>
    </xf>
    <xf numFmtId="0" fontId="55" fillId="7" borderId="58" xfId="0" applyFont="1" applyFill="1" applyBorder="1" applyAlignment="1">
      <alignment vertical="center" shrinkToFit="1"/>
    </xf>
    <xf numFmtId="0" fontId="46" fillId="0" borderId="29" xfId="0" applyFont="1" applyBorder="1" applyAlignment="1" applyProtection="1">
      <alignment horizontal="left" vertical="top" wrapText="1"/>
    </xf>
    <xf numFmtId="0" fontId="46" fillId="0" borderId="0" xfId="0" applyFont="1" applyBorder="1" applyAlignment="1" applyProtection="1">
      <alignment horizontal="left" vertical="top" wrapText="1"/>
    </xf>
  </cellXfs>
  <cellStyles count="3">
    <cellStyle name="桁区切り" xfId="1" builtinId="6"/>
    <cellStyle name="標準" xfId="0" builtinId="0"/>
    <cellStyle name="標準 2" xfId="2" xr:uid="{E62E697B-26EB-4F4A-BAC5-4BD829F0FDB9}"/>
  </cellStyles>
  <dxfs count="85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ont>
        <b/>
        <i val="0"/>
        <color rgb="FFFF0000"/>
      </font>
      <fill>
        <patternFill>
          <bgColor rgb="FFFFFF99"/>
        </patternFill>
      </fill>
    </dxf>
    <dxf>
      <fill>
        <patternFill>
          <bgColor rgb="FF99CCFF"/>
        </patternFill>
      </fill>
    </dxf>
    <dxf>
      <font>
        <color theme="0"/>
      </font>
      <fill>
        <patternFill patternType="solid">
          <bgColor rgb="FF3333FF"/>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font>
      <fill>
        <patternFill>
          <bgColor rgb="FFFFFF99"/>
        </patternFill>
      </fill>
    </dxf>
    <dxf>
      <fill>
        <patternFill>
          <bgColor rgb="FF99CCFF"/>
        </patternFill>
      </fill>
    </dxf>
    <dxf>
      <font>
        <b/>
        <i val="0"/>
        <color rgb="FFFF0000"/>
      </font>
    </dxf>
    <dxf>
      <font>
        <strike/>
        <u val="none"/>
      </font>
    </dxf>
    <dxf>
      <font>
        <b/>
        <i val="0"/>
        <color rgb="FFFF0000"/>
      </font>
      <fill>
        <patternFill>
          <bgColor rgb="FFFFFF99"/>
        </patternFill>
      </fill>
    </dxf>
    <dxf>
      <fill>
        <patternFill>
          <bgColor rgb="FFFFFF99"/>
        </patternFill>
      </fill>
    </dxf>
    <dxf>
      <fill>
        <patternFill>
          <bgColor rgb="FFFFFF99"/>
        </patternFill>
      </fill>
    </dxf>
    <dxf>
      <font>
        <b/>
        <i/>
        <color rgb="FFFF0000"/>
      </font>
      <fill>
        <patternFill>
          <bgColor theme="5"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lor auto="1"/>
      </font>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color theme="0" tint="-0.499984740745262"/>
      </font>
      <fill>
        <patternFill patternType="solid">
          <bgColor rgb="FFFFFF99"/>
        </patternFill>
      </fill>
    </dxf>
    <dxf>
      <fill>
        <patternFill>
          <bgColor rgb="FFFFFF99"/>
        </patternFill>
      </fill>
    </dxf>
    <dxf>
      <fill>
        <patternFill>
          <bgColor rgb="FFFFFF99"/>
        </patternFill>
      </fill>
    </dxf>
    <dxf>
      <font>
        <b/>
        <i/>
      </font>
      <fill>
        <patternFill patternType="solid">
          <bgColor theme="5" tint="0.79998168889431442"/>
        </patternFill>
      </fill>
    </dxf>
    <dxf>
      <fill>
        <patternFill patternType="solid">
          <bgColor theme="0" tint="-4.9989318521683403E-2"/>
        </patternFill>
      </fill>
    </dxf>
    <dxf>
      <font>
        <color theme="0" tint="-0.499984740745262"/>
      </font>
      <fill>
        <patternFill>
          <bgColor rgb="FFFFFF99"/>
        </patternFill>
      </fill>
    </dxf>
    <dxf>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ont>
        <b val="0"/>
        <i val="0"/>
        <color theme="0" tint="-0.499984740745262"/>
      </font>
      <fill>
        <patternFill>
          <bgColor rgb="FFFFFF99"/>
        </patternFill>
      </fill>
    </dxf>
    <dxf>
      <font>
        <b val="0"/>
        <i val="0"/>
      </font>
      <fill>
        <patternFill>
          <bgColor theme="0" tint="-0.24994659260841701"/>
        </patternFill>
      </fill>
    </dxf>
    <dxf>
      <fill>
        <patternFill>
          <bgColor rgb="FFFFFF99"/>
        </patternFill>
      </fill>
    </dxf>
    <dxf>
      <fill>
        <patternFill>
          <bgColor rgb="FFFFFF99"/>
        </patternFill>
      </fill>
    </dxf>
    <dxf>
      <font>
        <color rgb="FFFF0000"/>
      </font>
      <fill>
        <patternFill>
          <bgColor rgb="FFCCECFF"/>
        </patternFill>
      </fill>
    </dxf>
    <dxf>
      <fill>
        <patternFill>
          <bgColor theme="0" tint="-0.24994659260841701"/>
        </patternFill>
      </fill>
    </dxf>
    <dxf>
      <font>
        <b/>
        <i val="0"/>
        <color auto="1"/>
      </font>
      <fill>
        <patternFill>
          <bgColor rgb="FFFFFF99"/>
        </patternFill>
      </fill>
    </dxf>
    <dxf>
      <font>
        <b/>
        <i val="0"/>
      </font>
      <fill>
        <patternFill patternType="none">
          <bgColor auto="1"/>
        </patternFill>
      </fill>
    </dxf>
    <dxf>
      <font>
        <b/>
        <i val="0"/>
      </font>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theme="0" tint="-0.24994659260841701"/>
        </patternFill>
      </fill>
    </dxf>
    <dxf>
      <font>
        <color theme="1" tint="0.499984740745262"/>
      </font>
      <fill>
        <patternFill>
          <bgColor rgb="FFFFFF99"/>
        </patternFill>
      </fill>
    </dxf>
    <dxf>
      <font>
        <color theme="0" tint="-0.24994659260841701"/>
      </font>
      <fill>
        <patternFill>
          <bgColor theme="0" tint="-0.24994659260841701"/>
        </patternFill>
      </fill>
    </dxf>
    <dxf>
      <font>
        <color theme="0"/>
      </font>
    </dxf>
    <dxf>
      <fill>
        <patternFill>
          <bgColor rgb="FFFFFF99"/>
        </patternFill>
      </fill>
    </dxf>
    <dxf>
      <fill>
        <patternFill>
          <bgColor theme="0" tint="-0.24994659260841701"/>
        </patternFill>
      </fill>
    </dxf>
    <dxf>
      <font>
        <color rgb="FFFF0000"/>
      </font>
      <fill>
        <patternFill>
          <bgColor rgb="FFFFFF00"/>
        </patternFill>
      </fill>
    </dxf>
    <dxf>
      <font>
        <color rgb="FFFF0000"/>
      </font>
      <fill>
        <patternFill>
          <bgColor rgb="FFFFFF00"/>
        </patternFill>
      </fill>
    </dxf>
    <dxf>
      <font>
        <b/>
        <i val="0"/>
        <color auto="1"/>
      </font>
      <fill>
        <patternFill>
          <bgColor rgb="FFFFFF99"/>
        </patternFill>
      </fill>
    </dxf>
    <dxf>
      <font>
        <color rgb="FFFF0000"/>
      </font>
      <fill>
        <patternFill>
          <bgColor rgb="FFFFFF00"/>
        </patternFill>
      </fill>
    </dxf>
    <dxf>
      <font>
        <color rgb="FFFF0000"/>
      </font>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color theme="1" tint="0.499984740745262"/>
      </font>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b/>
        <i val="0"/>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ill>
        <patternFill patternType="solid">
          <fgColor auto="1"/>
          <bgColor rgb="FFFFFF99"/>
        </patternFill>
      </fill>
    </dxf>
  </dxfs>
  <tableStyles count="0" defaultTableStyle="TableStyleMedium2" defaultPivotStyle="PivotStyleLight16"/>
  <colors>
    <mruColors>
      <color rgb="FFDDF2FF"/>
      <color rgb="FF0033CC"/>
      <color rgb="FF0000FF"/>
      <color rgb="FFFFFF99"/>
      <color rgb="FFFFFFFF"/>
      <color rgb="FFFFFFCC"/>
      <color rgb="FFCCECFF"/>
      <color rgb="FFFF3300"/>
      <color rgb="FF4472C4"/>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3" Type="http://schemas.openxmlformats.org/officeDocument/2006/relationships/hyperlink" Target="#'8)&#25307;&#12408;&#12356;&#32773;&#12522;&#12473;&#12488;'!A60"/><Relationship Id="rId2" Type="http://schemas.openxmlformats.org/officeDocument/2006/relationships/hyperlink" Target="#'8)&#25307;&#12408;&#12356;&#32773;&#12522;&#12473;&#12488;'!A4"/><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7</xdr:col>
      <xdr:colOff>123821</xdr:colOff>
      <xdr:row>4</xdr:row>
      <xdr:rowOff>314325</xdr:rowOff>
    </xdr:from>
    <xdr:to>
      <xdr:col>10</xdr:col>
      <xdr:colOff>1514475</xdr:colOff>
      <xdr:row>7</xdr:row>
      <xdr:rowOff>190500</xdr:rowOff>
    </xdr:to>
    <xdr:sp macro="" textlink="">
      <xdr:nvSpPr>
        <xdr:cNvPr id="3" name="四角形: 角を丸くする 2">
          <a:extLst>
            <a:ext uri="{FF2B5EF4-FFF2-40B4-BE49-F238E27FC236}">
              <a16:creationId xmlns:a16="http://schemas.microsoft.com/office/drawing/2014/main" id="{5991E8C0-F492-45A4-9043-822ACF5DE6E4}"/>
            </a:ext>
          </a:extLst>
        </xdr:cNvPr>
        <xdr:cNvSpPr/>
      </xdr:nvSpPr>
      <xdr:spPr>
        <a:xfrm>
          <a:off x="7210421" y="1276350"/>
          <a:ext cx="4743454" cy="1133475"/>
        </a:xfrm>
        <a:prstGeom prst="roundRect">
          <a:avLst>
            <a:gd name="adj" fmla="val 13498"/>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lang="ja-JP" altLang="en-US" sz="1000">
              <a:solidFill>
                <a:schemeClr val="lt1"/>
              </a:solidFill>
              <a:effectLst/>
              <a:latin typeface="Meiryo UI" panose="020B0604030504040204" pitchFamily="50" charset="-128"/>
              <a:ea typeface="Meiryo UI" panose="020B0604030504040204" pitchFamily="50" charset="-128"/>
              <a:cs typeface="+mn-cs"/>
            </a:rPr>
            <a:t>招へい前後に実施するオンライン交流の有無を選択してください。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実施する場合は、契約書における発効日、各報告書の提出期限に関わるため、</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招へい前後に実施するオンライン交流の開始日と終了日の日付を明確に記載してください。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準備期間は含みません。</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6</xdr:col>
      <xdr:colOff>1009650</xdr:colOff>
      <xdr:row>7</xdr:row>
      <xdr:rowOff>38100</xdr:rowOff>
    </xdr:from>
    <xdr:to>
      <xdr:col>8</xdr:col>
      <xdr:colOff>28576</xdr:colOff>
      <xdr:row>8</xdr:row>
      <xdr:rowOff>95250</xdr:rowOff>
    </xdr:to>
    <xdr:cxnSp macro="">
      <xdr:nvCxnSpPr>
        <xdr:cNvPr id="4" name="直線矢印コネクタ 3">
          <a:extLst>
            <a:ext uri="{FF2B5EF4-FFF2-40B4-BE49-F238E27FC236}">
              <a16:creationId xmlns:a16="http://schemas.microsoft.com/office/drawing/2014/main" id="{FA049B04-7A1F-4FAF-BBC1-A7D1724B7636}"/>
            </a:ext>
          </a:extLst>
        </xdr:cNvPr>
        <xdr:cNvCxnSpPr/>
      </xdr:nvCxnSpPr>
      <xdr:spPr>
        <a:xfrm flipH="1">
          <a:off x="6657975" y="2257425"/>
          <a:ext cx="695326" cy="476250"/>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1</xdr:col>
      <xdr:colOff>228600</xdr:colOff>
      <xdr:row>0</xdr:row>
      <xdr:rowOff>19050</xdr:rowOff>
    </xdr:from>
    <xdr:to>
      <xdr:col>1</xdr:col>
      <xdr:colOff>514995</xdr:colOff>
      <xdr:row>0</xdr:row>
      <xdr:rowOff>138430</xdr:rowOff>
    </xdr:to>
    <xdr:pic>
      <xdr:nvPicPr>
        <xdr:cNvPr id="6" name="図 5">
          <a:extLst>
            <a:ext uri="{FF2B5EF4-FFF2-40B4-BE49-F238E27FC236}">
              <a16:creationId xmlns:a16="http://schemas.microsoft.com/office/drawing/2014/main" id="{20FA568A-7BE2-477E-ACFC-2B8C1572F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19050"/>
          <a:ext cx="287665" cy="114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1</xdr:col>
      <xdr:colOff>403275</xdr:colOff>
      <xdr:row>0</xdr:row>
      <xdr:rowOff>42912</xdr:rowOff>
    </xdr:to>
    <xdr:pic>
      <xdr:nvPicPr>
        <xdr:cNvPr id="4" name="図 3">
          <a:extLst>
            <a:ext uri="{FF2B5EF4-FFF2-40B4-BE49-F238E27FC236}">
              <a16:creationId xmlns:a16="http://schemas.microsoft.com/office/drawing/2014/main" id="{BC019897-116A-4CDD-ACAC-2FBA3AA83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0" y="0"/>
          <a:ext cx="108000" cy="42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95250</xdr:colOff>
      <xdr:row>46</xdr:row>
      <xdr:rowOff>28576</xdr:rowOff>
    </xdr:from>
    <xdr:to>
      <xdr:col>10</xdr:col>
      <xdr:colOff>675005</xdr:colOff>
      <xdr:row>52</xdr:row>
      <xdr:rowOff>202566</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677150" y="11191876"/>
          <a:ext cx="2867025" cy="131445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1</xdr:col>
      <xdr:colOff>352425</xdr:colOff>
      <xdr:row>0</xdr:row>
      <xdr:rowOff>47625</xdr:rowOff>
    </xdr:from>
    <xdr:to>
      <xdr:col>1</xdr:col>
      <xdr:colOff>533632</xdr:colOff>
      <xdr:row>0</xdr:row>
      <xdr:rowOff>120895</xdr:rowOff>
    </xdr:to>
    <xdr:pic>
      <xdr:nvPicPr>
        <xdr:cNvPr id="3" name="図 2">
          <a:extLst>
            <a:ext uri="{FF2B5EF4-FFF2-40B4-BE49-F238E27FC236}">
              <a16:creationId xmlns:a16="http://schemas.microsoft.com/office/drawing/2014/main" id="{093FAFCA-6F8A-4C19-ABE4-7CA8E4A20F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47625"/>
          <a:ext cx="181207" cy="72000"/>
        </a:xfrm>
        <a:prstGeom prst="rect">
          <a:avLst/>
        </a:prstGeom>
      </xdr:spPr>
    </xdr:pic>
    <xdr:clientData/>
  </xdr:twoCellAnchor>
  <xdr:twoCellAnchor editAs="oneCell">
    <xdr:from>
      <xdr:col>7</xdr:col>
      <xdr:colOff>96521</xdr:colOff>
      <xdr:row>0</xdr:row>
      <xdr:rowOff>175260</xdr:rowOff>
    </xdr:from>
    <xdr:to>
      <xdr:col>10</xdr:col>
      <xdr:colOff>525781</xdr:colOff>
      <xdr:row>5</xdr:row>
      <xdr:rowOff>0</xdr:rowOff>
    </xdr:to>
    <xdr:sp macro="" textlink="">
      <xdr:nvSpPr>
        <xdr:cNvPr id="2" name="四角形: 角を丸くする 1">
          <a:extLst>
            <a:ext uri="{FF2B5EF4-FFF2-40B4-BE49-F238E27FC236}">
              <a16:creationId xmlns:a16="http://schemas.microsoft.com/office/drawing/2014/main" id="{117EBEFE-6351-4307-92E4-144E4AC38A49}"/>
            </a:ext>
          </a:extLst>
        </xdr:cNvPr>
        <xdr:cNvSpPr/>
      </xdr:nvSpPr>
      <xdr:spPr>
        <a:xfrm>
          <a:off x="7975601" y="175260"/>
          <a:ext cx="2783840" cy="81534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組織等は申請できません。</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98426</xdr:colOff>
      <xdr:row>13</xdr:row>
      <xdr:rowOff>59055</xdr:rowOff>
    </xdr:from>
    <xdr:to>
      <xdr:col>16</xdr:col>
      <xdr:colOff>205740</xdr:colOff>
      <xdr:row>29</xdr:row>
      <xdr:rowOff>39370</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8099426" y="2466975"/>
          <a:ext cx="3368674" cy="1031875"/>
        </a:xfrm>
        <a:prstGeom prst="roundRect">
          <a:avLst>
            <a:gd name="adj" fmla="val 90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72000" bIns="0" rtlCol="0" anchor="ctr"/>
        <a:lstStyle/>
        <a:p>
          <a:pPr algn="l"/>
          <a:r>
            <a:rPr kumimoji="1" lang="ja-JP" altLang="en-US" sz="1000">
              <a:latin typeface="Meiryo UI" panose="020B0604030504040204" pitchFamily="50" charset="-128"/>
              <a:ea typeface="Meiryo UI" panose="020B0604030504040204" pitchFamily="50" charset="-128"/>
            </a:rPr>
            <a:t>「送出し国」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「送出し機関名」は自動入力、</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「合計」は自動計算されるので</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送出し機関別、属性別の招へい者の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ja-JP" altLang="en-US" sz="1000"/>
        </a:p>
      </xdr:txBody>
    </xdr:sp>
    <xdr:clientData fPrintsWithSheet="0"/>
  </xdr:twoCellAnchor>
  <xdr:twoCellAnchor editAs="oneCell">
    <xdr:from>
      <xdr:col>1</xdr:col>
      <xdr:colOff>95250</xdr:colOff>
      <xdr:row>0</xdr:row>
      <xdr:rowOff>66675</xdr:rowOff>
    </xdr:from>
    <xdr:to>
      <xdr:col>1</xdr:col>
      <xdr:colOff>286612</xdr:colOff>
      <xdr:row>0</xdr:row>
      <xdr:rowOff>139945</xdr:rowOff>
    </xdr:to>
    <xdr:pic>
      <xdr:nvPicPr>
        <xdr:cNvPr id="5" name="図 4">
          <a:extLst>
            <a:ext uri="{FF2B5EF4-FFF2-40B4-BE49-F238E27FC236}">
              <a16:creationId xmlns:a16="http://schemas.microsoft.com/office/drawing/2014/main" id="{4661961F-EBE2-4E43-8F56-A54F87647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66675"/>
          <a:ext cx="181202" cy="72000"/>
        </a:xfrm>
        <a:prstGeom prst="rect">
          <a:avLst/>
        </a:prstGeom>
      </xdr:spPr>
    </xdr:pic>
    <xdr:clientData/>
  </xdr:twoCellAnchor>
  <xdr:twoCellAnchor editAs="oneCell">
    <xdr:from>
      <xdr:col>12</xdr:col>
      <xdr:colOff>91440</xdr:colOff>
      <xdr:row>0</xdr:row>
      <xdr:rowOff>175260</xdr:rowOff>
    </xdr:from>
    <xdr:to>
      <xdr:col>18</xdr:col>
      <xdr:colOff>152400</xdr:colOff>
      <xdr:row>12</xdr:row>
      <xdr:rowOff>13970</xdr:rowOff>
    </xdr:to>
    <xdr:pic>
      <xdr:nvPicPr>
        <xdr:cNvPr id="4" name="図 3">
          <a:extLst>
            <a:ext uri="{FF2B5EF4-FFF2-40B4-BE49-F238E27FC236}">
              <a16:creationId xmlns:a16="http://schemas.microsoft.com/office/drawing/2014/main" id="{B822428D-E49F-44C5-8389-ECE2320712FE}"/>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8092440" y="175260"/>
          <a:ext cx="4953000" cy="2071370"/>
        </a:xfrm>
        <a:prstGeom prst="rect">
          <a:avLst/>
        </a:prstGeom>
      </xdr:spPr>
    </xdr:pic>
    <xdr:clientData/>
  </xdr:twoCellAnchor>
  <xdr:twoCellAnchor editAs="oneCell">
    <xdr:from>
      <xdr:col>12</xdr:col>
      <xdr:colOff>93980</xdr:colOff>
      <xdr:row>31</xdr:row>
      <xdr:rowOff>175260</xdr:rowOff>
    </xdr:from>
    <xdr:to>
      <xdr:col>15</xdr:col>
      <xdr:colOff>259080</xdr:colOff>
      <xdr:row>36</xdr:row>
      <xdr:rowOff>15240</xdr:rowOff>
    </xdr:to>
    <xdr:sp macro="" textlink="">
      <xdr:nvSpPr>
        <xdr:cNvPr id="6" name="四角形: 角を丸くする 5">
          <a:extLst>
            <a:ext uri="{FF2B5EF4-FFF2-40B4-BE49-F238E27FC236}">
              <a16:creationId xmlns:a16="http://schemas.microsoft.com/office/drawing/2014/main" id="{ABB83C41-2DB5-4D2F-89FF-57EE2368C812}"/>
            </a:ext>
          </a:extLst>
        </xdr:cNvPr>
        <xdr:cNvSpPr/>
      </xdr:nvSpPr>
      <xdr:spPr>
        <a:xfrm>
          <a:off x="8094980" y="4061460"/>
          <a:ext cx="2611120" cy="81534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組織等は申請できません。</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221055</xdr:colOff>
      <xdr:row>0</xdr:row>
      <xdr:rowOff>45267</xdr:rowOff>
    </xdr:from>
    <xdr:to>
      <xdr:col>1</xdr:col>
      <xdr:colOff>507921</xdr:colOff>
      <xdr:row>0</xdr:row>
      <xdr:rowOff>134401</xdr:rowOff>
    </xdr:to>
    <xdr:pic>
      <xdr:nvPicPr>
        <xdr:cNvPr id="4" name="図 3">
          <a:extLst>
            <a:ext uri="{FF2B5EF4-FFF2-40B4-BE49-F238E27FC236}">
              <a16:creationId xmlns:a16="http://schemas.microsoft.com/office/drawing/2014/main" id="{1B33EA37-78D7-43BD-BA6D-788E7697F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540" y="45267"/>
          <a:ext cx="279246" cy="99294"/>
        </a:xfrm>
        <a:prstGeom prst="rect">
          <a:avLst/>
        </a:prstGeom>
      </xdr:spPr>
    </xdr:pic>
    <xdr:clientData/>
  </xdr:twoCellAnchor>
  <xdr:twoCellAnchor>
    <xdr:from>
      <xdr:col>5</xdr:col>
      <xdr:colOff>53976</xdr:colOff>
      <xdr:row>10</xdr:row>
      <xdr:rowOff>28575</xdr:rowOff>
    </xdr:from>
    <xdr:to>
      <xdr:col>8</xdr:col>
      <xdr:colOff>0</xdr:colOff>
      <xdr:row>14</xdr:row>
      <xdr:rowOff>619125</xdr:rowOff>
    </xdr:to>
    <xdr:sp macro="" textlink="">
      <xdr:nvSpPr>
        <xdr:cNvPr id="3" name="四角形: 角を丸くする 2">
          <a:extLst>
            <a:ext uri="{FF2B5EF4-FFF2-40B4-BE49-F238E27FC236}">
              <a16:creationId xmlns:a16="http://schemas.microsoft.com/office/drawing/2014/main" id="{2EAEDEBF-DECC-4D72-A9AC-D8AA550A389A}"/>
            </a:ext>
          </a:extLst>
        </xdr:cNvPr>
        <xdr:cNvSpPr/>
      </xdr:nvSpPr>
      <xdr:spPr>
        <a:xfrm>
          <a:off x="7026276" y="2952750"/>
          <a:ext cx="2984499" cy="2286000"/>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lstStyle/>
        <a:p>
          <a:pPr algn="l"/>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2023</a:t>
          </a:r>
          <a:r>
            <a:rPr kumimoji="1" lang="ja-JP" altLang="en-US" sz="1000">
              <a:latin typeface="Meiryo UI" panose="020B0604030504040204" pitchFamily="50" charset="-128"/>
              <a:ea typeface="Meiryo UI" panose="020B0604030504040204" pitchFamily="50" charset="-128"/>
            </a:rPr>
            <a:t>年度に採択された交流計画が新型</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コロナウイルス感染症等の影響により実施</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できない場合には、招へいの代替としての</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オンライン交流（以下、代替オンライン交流</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という。）を実施する ことを要件とします。</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「目的、趣旨 </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交流計画の目的、趣旨」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欄の末尾に「招へいが実施できない場合には、</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代替オンライン交流を年度内に実施します。」</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の一文を必ず明記して下さい。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133351</xdr:colOff>
      <xdr:row>26</xdr:row>
      <xdr:rowOff>9524</xdr:rowOff>
    </xdr:from>
    <xdr:to>
      <xdr:col>8</xdr:col>
      <xdr:colOff>288925</xdr:colOff>
      <xdr:row>28</xdr:row>
      <xdr:rowOff>381000</xdr:rowOff>
    </xdr:to>
    <xdr:sp macro="" textlink="">
      <xdr:nvSpPr>
        <xdr:cNvPr id="2" name="四角形: 角を丸くする 1">
          <a:extLst>
            <a:ext uri="{FF2B5EF4-FFF2-40B4-BE49-F238E27FC236}">
              <a16:creationId xmlns:a16="http://schemas.microsoft.com/office/drawing/2014/main" id="{454C82E5-DE3D-42AD-922D-AACAE13A5B99}"/>
            </a:ext>
          </a:extLst>
        </xdr:cNvPr>
        <xdr:cNvSpPr/>
      </xdr:nvSpPr>
      <xdr:spPr>
        <a:xfrm>
          <a:off x="7734301" y="11182349"/>
          <a:ext cx="2219324" cy="1362076"/>
        </a:xfrm>
        <a:prstGeom prst="roundRect">
          <a:avLst>
            <a:gd name="adj" fmla="val 55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10</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日目</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11</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日目以降に記入する場合は、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141605</xdr:colOff>
      <xdr:row>0</xdr:row>
      <xdr:rowOff>60960</xdr:rowOff>
    </xdr:from>
    <xdr:to>
      <xdr:col>2</xdr:col>
      <xdr:colOff>61082</xdr:colOff>
      <xdr:row>0</xdr:row>
      <xdr:rowOff>165100</xdr:rowOff>
    </xdr:to>
    <xdr:pic>
      <xdr:nvPicPr>
        <xdr:cNvPr id="5" name="図 4">
          <a:extLst>
            <a:ext uri="{FF2B5EF4-FFF2-40B4-BE49-F238E27FC236}">
              <a16:creationId xmlns:a16="http://schemas.microsoft.com/office/drawing/2014/main" id="{82A38650-2010-453E-A04A-564B33D34F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1725" y="60960"/>
          <a:ext cx="362707" cy="99060"/>
        </a:xfrm>
        <a:prstGeom prst="rect">
          <a:avLst/>
        </a:prstGeom>
      </xdr:spPr>
    </xdr:pic>
    <xdr:clientData/>
  </xdr:twoCellAnchor>
  <xdr:twoCellAnchor editAs="oneCell">
    <xdr:from>
      <xdr:col>6</xdr:col>
      <xdr:colOff>47625</xdr:colOff>
      <xdr:row>4</xdr:row>
      <xdr:rowOff>47626</xdr:rowOff>
    </xdr:from>
    <xdr:to>
      <xdr:col>8</xdr:col>
      <xdr:colOff>0</xdr:colOff>
      <xdr:row>8</xdr:row>
      <xdr:rowOff>47626</xdr:rowOff>
    </xdr:to>
    <xdr:sp macro="" textlink="">
      <xdr:nvSpPr>
        <xdr:cNvPr id="4" name="四角形: 角を丸くする 3">
          <a:extLst>
            <a:ext uri="{FF2B5EF4-FFF2-40B4-BE49-F238E27FC236}">
              <a16:creationId xmlns:a16="http://schemas.microsoft.com/office/drawing/2014/main" id="{E007FF13-2193-4CD0-A3A9-E4B11099C778}"/>
            </a:ext>
          </a:extLst>
        </xdr:cNvPr>
        <xdr:cNvSpPr/>
      </xdr:nvSpPr>
      <xdr:spPr>
        <a:xfrm>
          <a:off x="7886700" y="971551"/>
          <a:ext cx="2009775" cy="1333500"/>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実施場所、宿泊先は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u="sng">
              <a:solidFill>
                <a:schemeClr val="bg1"/>
              </a:solidFill>
              <a:effectLst/>
              <a:latin typeface="Meiryo UI" panose="020B0604030504040204" pitchFamily="50" charset="-128"/>
              <a:ea typeface="Meiryo UI" panose="020B0604030504040204" pitchFamily="50" charset="-128"/>
              <a:cs typeface="+mn-cs"/>
            </a:rPr>
            <a:t>具体的な訪問先、施設名</a:t>
          </a:r>
          <a:endParaRPr kumimoji="1" lang="en-US" altLang="ja-JP" sz="1000" b="0" u="sng">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としてください。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確定していない場合は、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u="sng">
              <a:solidFill>
                <a:schemeClr val="bg1"/>
              </a:solidFill>
              <a:effectLst/>
              <a:latin typeface="Meiryo UI" panose="020B0604030504040204" pitchFamily="50" charset="-128"/>
              <a:ea typeface="Meiryo UI" panose="020B0604030504040204" pitchFamily="50" charset="-128"/>
              <a:cs typeface="+mn-cs"/>
            </a:rPr>
            <a:t>市区町村名</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としてください。</a:t>
          </a:r>
          <a:endParaRPr kumimoji="1" lang="ja-JP" altLang="en-US" sz="1000" b="0">
            <a:solidFill>
              <a:schemeClr val="bg1"/>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76200</xdr:colOff>
      <xdr:row>35</xdr:row>
      <xdr:rowOff>19050</xdr:rowOff>
    </xdr:from>
    <xdr:to>
      <xdr:col>14</xdr:col>
      <xdr:colOff>361949</xdr:colOff>
      <xdr:row>40</xdr:row>
      <xdr:rowOff>19050</xdr:rowOff>
    </xdr:to>
    <xdr:sp macro="" textlink="">
      <xdr:nvSpPr>
        <xdr:cNvPr id="5" name="四角形: 角を丸くする 4">
          <a:extLst>
            <a:ext uri="{FF2B5EF4-FFF2-40B4-BE49-F238E27FC236}">
              <a16:creationId xmlns:a16="http://schemas.microsoft.com/office/drawing/2014/main" id="{E5086C9F-F7A1-497B-8C71-E4B0001F1A64}"/>
            </a:ext>
          </a:extLst>
        </xdr:cNvPr>
        <xdr:cNvSpPr/>
      </xdr:nvSpPr>
      <xdr:spPr>
        <a:xfrm>
          <a:off x="11801475" y="7467600"/>
          <a:ext cx="2571749" cy="1238250"/>
        </a:xfrm>
        <a:prstGeom prst="roundRect">
          <a:avLst>
            <a:gd name="adj" fmla="val 77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6</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7</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133350</xdr:colOff>
      <xdr:row>0</xdr:row>
      <xdr:rowOff>76200</xdr:rowOff>
    </xdr:from>
    <xdr:to>
      <xdr:col>1</xdr:col>
      <xdr:colOff>241350</xdr:colOff>
      <xdr:row>0</xdr:row>
      <xdr:rowOff>119112</xdr:rowOff>
    </xdr:to>
    <xdr:pic>
      <xdr:nvPicPr>
        <xdr:cNvPr id="3" name="図 2">
          <a:extLst>
            <a:ext uri="{FF2B5EF4-FFF2-40B4-BE49-F238E27FC236}">
              <a16:creationId xmlns:a16="http://schemas.microsoft.com/office/drawing/2014/main" id="{970C2C6C-5B48-41EA-A88D-AD2854A022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76200"/>
          <a:ext cx="108000" cy="429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123825</xdr:colOff>
      <xdr:row>1</xdr:row>
      <xdr:rowOff>1240</xdr:rowOff>
    </xdr:from>
    <xdr:to>
      <xdr:col>22</xdr:col>
      <xdr:colOff>425451</xdr:colOff>
      <xdr:row>15</xdr:row>
      <xdr:rowOff>20955</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2322175" y="191740"/>
          <a:ext cx="2847976" cy="3613815"/>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実施協定書で定める発効日以前に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発注した経費は計上できません。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30</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2024</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 </a:t>
          </a: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できません。</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一部委託する場合は契約時に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理由書を提出してください。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rPr>
            <a:t>　</a:t>
          </a:r>
          <a:endParaRPr kumimoji="1" lang="en-US" altLang="ja-JP" sz="1000" b="0">
            <a:solidFill>
              <a:schemeClr val="bg1"/>
            </a:solidFill>
          </a:endParaRPr>
        </a:p>
        <a:p>
          <a:pPr>
            <a:lnSpc>
              <a:spcPts val="1400"/>
            </a:lnSpc>
          </a:pPr>
          <a:r>
            <a:rPr kumimoji="1" lang="ja-JP" altLang="en-US" sz="1000" b="0">
              <a:solidFill>
                <a:schemeClr val="bg1"/>
              </a:solidFill>
            </a:rPr>
            <a:t>　</a:t>
          </a:r>
          <a:r>
            <a:rPr kumimoji="1" lang="ja-JP" altLang="en-US" sz="1000" b="0">
              <a:solidFill>
                <a:schemeClr val="bg1"/>
              </a:solidFill>
              <a:latin typeface="Meiryo UI" panose="020B0604030504040204" pitchFamily="50" charset="-128"/>
              <a:ea typeface="Meiryo UI" panose="020B0604030504040204" pitchFamily="50" charset="-128"/>
            </a:rPr>
            <a:t>○消費税相当額は必ず計上してください。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免税事業者以外は計上されていないと</a:t>
          </a:r>
          <a:endParaRPr kumimoji="1" lang="en-US" altLang="ja-JP" sz="1000" b="0">
            <a:solidFill>
              <a:schemeClr val="bg1"/>
            </a:solidFill>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契約できません。</a:t>
          </a:r>
        </a:p>
      </xdr:txBody>
    </xdr:sp>
    <xdr:clientData fPrintsWithSheet="0"/>
  </xdr:twoCellAnchor>
  <xdr:twoCellAnchor editAs="oneCell">
    <xdr:from>
      <xdr:col>4</xdr:col>
      <xdr:colOff>600075</xdr:colOff>
      <xdr:row>0</xdr:row>
      <xdr:rowOff>171450</xdr:rowOff>
    </xdr:from>
    <xdr:to>
      <xdr:col>12</xdr:col>
      <xdr:colOff>553720</xdr:colOff>
      <xdr:row>2</xdr:row>
      <xdr:rowOff>20320</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15</xdr:col>
      <xdr:colOff>123825</xdr:colOff>
      <xdr:row>23</xdr:row>
      <xdr:rowOff>190500</xdr:rowOff>
    </xdr:from>
    <xdr:to>
      <xdr:col>23</xdr:col>
      <xdr:colOff>291465</xdr:colOff>
      <xdr:row>27</xdr:row>
      <xdr:rowOff>133985</xdr:rowOff>
    </xdr:to>
    <xdr:sp macro="" textlink="">
      <xdr:nvSpPr>
        <xdr:cNvPr id="8" name="四角形: 角を丸くする 7">
          <a:extLst>
            <a:ext uri="{FF2B5EF4-FFF2-40B4-BE49-F238E27FC236}">
              <a16:creationId xmlns:a16="http://schemas.microsoft.com/office/drawing/2014/main" id="{7259F051-4D6D-468D-86E0-913BD86F36C1}"/>
            </a:ext>
          </a:extLst>
        </xdr:cNvPr>
        <xdr:cNvSpPr/>
      </xdr:nvSpPr>
      <xdr:spPr>
        <a:xfrm>
          <a:off x="11706225" y="6029325"/>
          <a:ext cx="3105150" cy="933450"/>
        </a:xfrm>
        <a:prstGeom prst="roundRect">
          <a:avLst>
            <a:gd name="adj" fmla="val 75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注意</a:t>
          </a:r>
          <a:r>
            <a:rPr kumimoji="1" lang="en-US" altLang="ja-JP" sz="1000" b="0">
              <a:solidFill>
                <a:schemeClr val="bg1"/>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「招へい単価」が</a:t>
          </a:r>
          <a:r>
            <a:rPr kumimoji="1" lang="en-US" altLang="ja-JP" sz="1000" b="0">
              <a:solidFill>
                <a:schemeClr val="bg1"/>
              </a:solidFill>
              <a:latin typeface="Meiryo UI" panose="020B0604030504040204" pitchFamily="50" charset="-128"/>
              <a:ea typeface="Meiryo UI" panose="020B0604030504040204" pitchFamily="50" charset="-128"/>
            </a:rPr>
            <a:t>20,000</a:t>
          </a:r>
          <a:r>
            <a:rPr kumimoji="1" lang="ja-JP" altLang="en-US" sz="1000" b="0">
              <a:solidFill>
                <a:schemeClr val="bg1"/>
              </a:solidFill>
              <a:latin typeface="Meiryo UI" panose="020B0604030504040204" pitchFamily="50" charset="-128"/>
              <a:ea typeface="Meiryo UI" panose="020B0604030504040204" pitchFamily="50" charset="-128"/>
            </a:rPr>
            <a:t>円を超える場合は、</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その理由を「経費計画の特徴」欄に記入して</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38099</xdr:colOff>
      <xdr:row>31</xdr:row>
      <xdr:rowOff>47625</xdr:rowOff>
    </xdr:from>
    <xdr:to>
      <xdr:col>12</xdr:col>
      <xdr:colOff>800100</xdr:colOff>
      <xdr:row>35</xdr:row>
      <xdr:rowOff>123825</xdr:rowOff>
    </xdr:to>
    <xdr:sp macro="" textlink="$P$37">
      <xdr:nvSpPr>
        <xdr:cNvPr id="2" name="テキスト ボックス 1">
          <a:extLst>
            <a:ext uri="{FF2B5EF4-FFF2-40B4-BE49-F238E27FC236}">
              <a16:creationId xmlns:a16="http://schemas.microsoft.com/office/drawing/2014/main" id="{1E9F9D69-9B86-4F0A-BAB0-4AA07411D038}"/>
            </a:ext>
          </a:extLst>
        </xdr:cNvPr>
        <xdr:cNvSpPr txBox="1"/>
      </xdr:nvSpPr>
      <xdr:spPr>
        <a:xfrm>
          <a:off x="7858124" y="7981950"/>
          <a:ext cx="762001"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0C645A95-BE59-4DC5-826E-6174547E1A49}" type="TxLink">
            <a:rPr kumimoji="1" lang="en-US" altLang="en-US" sz="800" b="1" i="0" u="none" strike="noStrike">
              <a:solidFill>
                <a:srgbClr val="FF0000"/>
              </a:solidFill>
              <a:latin typeface="Meiryo UI"/>
              <a:ea typeface="Meiryo UI"/>
            </a:rPr>
            <a:pPr algn="l"/>
            <a:t> </a:t>
          </a:fld>
          <a:endParaRPr kumimoji="1" lang="ja-JP" altLang="en-US" sz="800"/>
        </a:p>
      </xdr:txBody>
    </xdr:sp>
    <xdr:clientData/>
  </xdr:twoCellAnchor>
  <xdr:twoCellAnchor editAs="oneCell">
    <xdr:from>
      <xdr:col>1</xdr:col>
      <xdr:colOff>295275</xdr:colOff>
      <xdr:row>0</xdr:row>
      <xdr:rowOff>28575</xdr:rowOff>
    </xdr:from>
    <xdr:to>
      <xdr:col>1</xdr:col>
      <xdr:colOff>404545</xdr:colOff>
      <xdr:row>0</xdr:row>
      <xdr:rowOff>58787</xdr:rowOff>
    </xdr:to>
    <xdr:pic>
      <xdr:nvPicPr>
        <xdr:cNvPr id="5" name="図 4">
          <a:extLst>
            <a:ext uri="{FF2B5EF4-FFF2-40B4-BE49-F238E27FC236}">
              <a16:creationId xmlns:a16="http://schemas.microsoft.com/office/drawing/2014/main" id="{382AA727-F791-465F-8ABC-BFB0817F92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8575"/>
          <a:ext cx="108000" cy="42912"/>
        </a:xfrm>
        <a:prstGeom prst="rect">
          <a:avLst/>
        </a:prstGeom>
      </xdr:spPr>
    </xdr:pic>
    <xdr:clientData/>
  </xdr:twoCellAnchor>
  <xdr:twoCellAnchor editAs="oneCell">
    <xdr:from>
      <xdr:col>15</xdr:col>
      <xdr:colOff>152400</xdr:colOff>
      <xdr:row>36</xdr:row>
      <xdr:rowOff>200024</xdr:rowOff>
    </xdr:from>
    <xdr:to>
      <xdr:col>24</xdr:col>
      <xdr:colOff>21590</xdr:colOff>
      <xdr:row>40</xdr:row>
      <xdr:rowOff>57785</xdr:rowOff>
    </xdr:to>
    <xdr:sp macro="" textlink="">
      <xdr:nvSpPr>
        <xdr:cNvPr id="9" name="四角形: 角を丸くする 8">
          <a:extLst>
            <a:ext uri="{FF2B5EF4-FFF2-40B4-BE49-F238E27FC236}">
              <a16:creationId xmlns:a16="http://schemas.microsoft.com/office/drawing/2014/main" id="{38856098-E4A7-455D-83F1-B434A288B28D}"/>
            </a:ext>
          </a:extLst>
        </xdr:cNvPr>
        <xdr:cNvSpPr/>
      </xdr:nvSpPr>
      <xdr:spPr>
        <a:xfrm>
          <a:off x="11906250" y="9658349"/>
          <a:ext cx="3276600" cy="1085851"/>
        </a:xfrm>
        <a:prstGeom prst="roundRect">
          <a:avLst>
            <a:gd name="adj" fmla="val 75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注意</a:t>
          </a:r>
          <a:r>
            <a:rPr kumimoji="1" lang="en-US" altLang="ja-JP" sz="1000" b="0">
              <a:solidFill>
                <a:schemeClr val="bg1"/>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2</a:t>
          </a:r>
          <a:r>
            <a:rPr kumimoji="1" lang="ja-JP" altLang="en-US" sz="1000" b="0">
              <a:solidFill>
                <a:schemeClr val="bg1"/>
              </a:solidFill>
              <a:latin typeface="Meiryo UI" panose="020B0604030504040204" pitchFamily="50" charset="-128"/>
              <a:ea typeface="Meiryo UI" panose="020B0604030504040204" pitchFamily="50" charset="-128"/>
            </a:rPr>
            <a:t>枚目は印刷範囲に含まれていないため、</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プログラム経費　その他に関する追加費用を</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申請する場合は、印刷範囲を変更してください。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25</xdr:col>
      <xdr:colOff>542924</xdr:colOff>
      <xdr:row>34</xdr:row>
      <xdr:rowOff>114298</xdr:rowOff>
    </xdr:from>
    <xdr:to>
      <xdr:col>30</xdr:col>
      <xdr:colOff>1123950</xdr:colOff>
      <xdr:row>39</xdr:row>
      <xdr:rowOff>190500</xdr:rowOff>
    </xdr:to>
    <xdr:sp macro="" textlink="">
      <xdr:nvSpPr>
        <xdr:cNvPr id="13" name="四角形: 角を丸くする 12">
          <a:extLst>
            <a:ext uri="{FF2B5EF4-FFF2-40B4-BE49-F238E27FC236}">
              <a16:creationId xmlns:a16="http://schemas.microsoft.com/office/drawing/2014/main" id="{E4061EA9-83ED-4E97-B55E-211181C42709}"/>
            </a:ext>
          </a:extLst>
        </xdr:cNvPr>
        <xdr:cNvSpPr/>
      </xdr:nvSpPr>
      <xdr:spPr>
        <a:xfrm>
          <a:off x="16182974" y="8963023"/>
          <a:ext cx="4067176" cy="1600202"/>
        </a:xfrm>
        <a:prstGeom prst="roundRect">
          <a:avLst>
            <a:gd name="adj" fmla="val 7586"/>
          </a:avLst>
        </a:prstGeom>
        <a:solidFill>
          <a:schemeClr val="accent5">
            <a:lumMod val="20000"/>
            <a:lumOff val="80000"/>
          </a:schemeClr>
        </a:solidFill>
        <a:ln w="12700">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lnSpc>
              <a:spcPts val="1400"/>
            </a:lnSpc>
          </a:pPr>
          <a:r>
            <a:rPr kumimoji="1" lang="en-US" altLang="ja-JP" sz="1000" b="0">
              <a:solidFill>
                <a:srgbClr val="0033CC"/>
              </a:solidFill>
              <a:latin typeface="Meiryo UI" panose="020B0604030504040204" pitchFamily="50" charset="-128"/>
              <a:ea typeface="Meiryo UI" panose="020B0604030504040204" pitchFamily="50" charset="-128"/>
            </a:rPr>
            <a:t>【</a:t>
          </a:r>
          <a:r>
            <a:rPr kumimoji="1" lang="ja-JP" altLang="en-US" sz="1000" b="0">
              <a:solidFill>
                <a:srgbClr val="0033CC"/>
              </a:solidFill>
              <a:latin typeface="Meiryo UI" panose="020B0604030504040204" pitchFamily="50" charset="-128"/>
              <a:ea typeface="Meiryo UI" panose="020B0604030504040204" pitchFamily="50" charset="-128"/>
            </a:rPr>
            <a:t>注意</a:t>
          </a:r>
          <a:r>
            <a:rPr kumimoji="1" lang="en-US" altLang="ja-JP" sz="1000" b="0">
              <a:solidFill>
                <a:srgbClr val="0033CC"/>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rgbClr val="0033CC"/>
              </a:solidFill>
              <a:latin typeface="Meiryo UI" panose="020B0604030504040204" pitchFamily="50" charset="-128"/>
              <a:ea typeface="Meiryo UI" panose="020B0604030504040204" pitchFamily="50" charset="-128"/>
            </a:rPr>
            <a:t>共同研究、研究実施に必須の消耗品については</a:t>
          </a:r>
          <a:r>
            <a:rPr kumimoji="1" lang="en-US" altLang="ja-JP" sz="1000" b="0">
              <a:solidFill>
                <a:srgbClr val="0033CC"/>
              </a:solidFill>
              <a:latin typeface="Meiryo UI" panose="020B0604030504040204" pitchFamily="50" charset="-128"/>
              <a:ea typeface="Meiryo UI" panose="020B0604030504040204" pitchFamily="50" charset="-128"/>
            </a:rPr>
            <a:t>B</a:t>
          </a:r>
          <a:r>
            <a:rPr kumimoji="1" lang="ja-JP" altLang="en-US" sz="1000" b="0">
              <a:solidFill>
                <a:srgbClr val="0033CC"/>
              </a:solidFill>
              <a:latin typeface="Meiryo UI" panose="020B0604030504040204" pitchFamily="50" charset="-128"/>
              <a:ea typeface="Meiryo UI" panose="020B0604030504040204" pitchFamily="50" charset="-128"/>
            </a:rPr>
            <a:t>コース、</a:t>
          </a:r>
          <a:r>
            <a:rPr kumimoji="1" lang="en-US" altLang="ja-JP" sz="1000" b="0">
              <a:solidFill>
                <a:srgbClr val="0033CC"/>
              </a:solidFill>
              <a:latin typeface="Meiryo UI" panose="020B0604030504040204" pitchFamily="50" charset="-128"/>
              <a:ea typeface="Meiryo UI" panose="020B0604030504040204" pitchFamily="50" charset="-128"/>
            </a:rPr>
            <a:t>C</a:t>
          </a:r>
          <a:r>
            <a:rPr kumimoji="1" lang="ja-JP" altLang="en-US" sz="1000" b="0">
              <a:solidFill>
                <a:srgbClr val="0033CC"/>
              </a:solidFill>
              <a:latin typeface="Meiryo UI" panose="020B0604030504040204" pitchFamily="50" charset="-128"/>
              <a:ea typeface="Meiryo UI" panose="020B0604030504040204" pitchFamily="50" charset="-128"/>
            </a:rPr>
            <a:t>コースのみ計上可（</a:t>
          </a:r>
          <a:r>
            <a:rPr kumimoji="1" lang="en-US" altLang="ja-JP" sz="1000" b="0">
              <a:solidFill>
                <a:srgbClr val="0033CC"/>
              </a:solidFill>
              <a:latin typeface="Meiryo UI" panose="020B0604030504040204" pitchFamily="50" charset="-128"/>
              <a:ea typeface="Meiryo UI" panose="020B0604030504040204" pitchFamily="50" charset="-128"/>
            </a:rPr>
            <a:t>A</a:t>
          </a:r>
          <a:r>
            <a:rPr kumimoji="1" lang="ja-JP" altLang="en-US" sz="1000" b="0">
              <a:solidFill>
                <a:srgbClr val="0033CC"/>
              </a:solidFill>
              <a:latin typeface="Meiryo UI" panose="020B0604030504040204" pitchFamily="50" charset="-128"/>
              <a:ea typeface="Meiryo UI" panose="020B0604030504040204" pitchFamily="50" charset="-128"/>
            </a:rPr>
            <a:t>コースは計上できません）。</a:t>
          </a:r>
          <a:endParaRPr kumimoji="1" lang="en-US" altLang="ja-JP" sz="1000" b="0">
            <a:solidFill>
              <a:srgbClr val="0033CC"/>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0033CC"/>
              </a:solidFill>
              <a:latin typeface="Meiryo UI" panose="020B0604030504040204" pitchFamily="50" charset="-128"/>
              <a:ea typeface="Meiryo UI" panose="020B0604030504040204" pitchFamily="50" charset="-128"/>
            </a:rPr>
            <a:t>招へい前後に実施するオンライン交流における通訳者・講師・講演者、</a:t>
          </a:r>
          <a:r>
            <a:rPr kumimoji="1" lang="en-US" altLang="ja-JP" sz="1000" b="0">
              <a:solidFill>
                <a:srgbClr val="0033CC"/>
              </a:solidFill>
              <a:latin typeface="Meiryo UI" panose="020B0604030504040204" pitchFamily="50" charset="-128"/>
              <a:ea typeface="Meiryo UI" panose="020B0604030504040204" pitchFamily="50" charset="-128"/>
            </a:rPr>
            <a:t>TA</a:t>
          </a:r>
          <a:r>
            <a:rPr kumimoji="1" lang="ja-JP" altLang="en-US" sz="1000" b="0">
              <a:solidFill>
                <a:srgbClr val="0033CC"/>
              </a:solidFill>
              <a:latin typeface="Meiryo UI" panose="020B0604030504040204" pitchFamily="50" charset="-128"/>
              <a:ea typeface="Meiryo UI" panose="020B0604030504040204" pitchFamily="50" charset="-128"/>
            </a:rPr>
            <a:t>・アルバイトの謝金を計上する場合は追加費用ではなく通常の謝金欄に計上してください。</a:t>
          </a:r>
          <a:endParaRPr kumimoji="1" lang="en-US" altLang="ja-JP" sz="1000" b="0">
            <a:solidFill>
              <a:srgbClr val="0033CC"/>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0033CC"/>
              </a:solidFill>
              <a:latin typeface="Meiryo UI" panose="020B0604030504040204" pitchFamily="50" charset="-128"/>
              <a:ea typeface="Meiryo UI" panose="020B0604030504040204" pitchFamily="50" charset="-128"/>
            </a:rPr>
            <a:t>また、新型コロナウイルス感染症等の感染予防に係る消耗品も追加費用には計上できません（基礎枠には計上可）。</a:t>
          </a:r>
          <a:endParaRPr kumimoji="1" lang="en-US" altLang="ja-JP" sz="1000" b="0">
            <a:solidFill>
              <a:srgbClr val="0033CC"/>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123440</xdr:colOff>
      <xdr:row>1</xdr:row>
      <xdr:rowOff>128637</xdr:rowOff>
    </xdr:from>
    <xdr:to>
      <xdr:col>1</xdr:col>
      <xdr:colOff>231440</xdr:colOff>
      <xdr:row>1</xdr:row>
      <xdr:rowOff>175361</xdr:rowOff>
    </xdr:to>
    <xdr:pic>
      <xdr:nvPicPr>
        <xdr:cNvPr id="6" name="図 5">
          <a:extLst>
            <a:ext uri="{FF2B5EF4-FFF2-40B4-BE49-F238E27FC236}">
              <a16:creationId xmlns:a16="http://schemas.microsoft.com/office/drawing/2014/main" id="{07F491A1-D504-452A-91D3-97C7B80A6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447290" y="328662"/>
          <a:ext cx="108000" cy="42914"/>
        </a:xfrm>
        <a:prstGeom prst="rect">
          <a:avLst/>
        </a:prstGeom>
      </xdr:spPr>
    </xdr:pic>
    <xdr:clientData/>
  </xdr:twoCellAnchor>
  <xdr:twoCellAnchor>
    <xdr:from>
      <xdr:col>0</xdr:col>
      <xdr:colOff>0</xdr:colOff>
      <xdr:row>0</xdr:row>
      <xdr:rowOff>0</xdr:rowOff>
    </xdr:from>
    <xdr:to>
      <xdr:col>18</xdr:col>
      <xdr:colOff>0</xdr:colOff>
      <xdr:row>2</xdr:row>
      <xdr:rowOff>173355</xdr:rowOff>
    </xdr:to>
    <xdr:sp macro="" textlink="">
      <xdr:nvSpPr>
        <xdr:cNvPr id="2" name="正方形/長方形 1">
          <a:extLst>
            <a:ext uri="{FF2B5EF4-FFF2-40B4-BE49-F238E27FC236}">
              <a16:creationId xmlns:a16="http://schemas.microsoft.com/office/drawing/2014/main" id="{A462A561-FAED-4350-AE35-EBC9609B5323}"/>
            </a:ext>
          </a:extLst>
        </xdr:cNvPr>
        <xdr:cNvSpPr/>
      </xdr:nvSpPr>
      <xdr:spPr>
        <a:xfrm>
          <a:off x="0" y="0"/>
          <a:ext cx="12443460" cy="554355"/>
        </a:xfrm>
        <a:prstGeom prst="rect">
          <a:avLst/>
        </a:prstGeom>
        <a:solidFill>
          <a:srgbClr val="DDF2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DDF2FF"/>
            </a:solidFill>
          </a:endParaRPr>
        </a:p>
      </xdr:txBody>
    </xdr:sp>
    <xdr:clientData fPrintsWithSheet="0"/>
  </xdr:twoCellAnchor>
  <xdr:twoCellAnchor editAs="oneCell">
    <xdr:from>
      <xdr:col>1</xdr:col>
      <xdr:colOff>1181100</xdr:colOff>
      <xdr:row>48</xdr:row>
      <xdr:rowOff>333375</xdr:rowOff>
    </xdr:from>
    <xdr:to>
      <xdr:col>8</xdr:col>
      <xdr:colOff>926465</xdr:colOff>
      <xdr:row>49</xdr:row>
      <xdr:rowOff>228600</xdr:rowOff>
    </xdr:to>
    <xdr:sp macro="" textlink="">
      <xdr:nvSpPr>
        <xdr:cNvPr id="4" name="四角形: 角を丸くする 3">
          <a:extLst>
            <a:ext uri="{FF2B5EF4-FFF2-40B4-BE49-F238E27FC236}">
              <a16:creationId xmlns:a16="http://schemas.microsoft.com/office/drawing/2014/main" id="{CDFDB85C-6BBD-437D-B222-5AAD18CB9EEE}"/>
            </a:ext>
          </a:extLst>
        </xdr:cNvPr>
        <xdr:cNvSpPr/>
      </xdr:nvSpPr>
      <xdr:spPr>
        <a:xfrm>
          <a:off x="1504950" y="11791950"/>
          <a:ext cx="5372100"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３）招へい者</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の自己資金招へい者欄と内容が異なる場合は、併せて</a:t>
          </a:r>
          <a:r>
            <a:rPr kumimoji="1" lang="ja-JP" altLang="en-US" sz="1000">
              <a:solidFill>
                <a:schemeClr val="lt1"/>
              </a:solidFill>
              <a:effectLst/>
              <a:latin typeface="Meiryo UI" panose="020B0604030504040204" pitchFamily="50" charset="-128"/>
              <a:ea typeface="Meiryo UI" panose="020B0604030504040204" pitchFamily="50" charset="-128"/>
              <a:cs typeface="+mn-cs"/>
            </a:rPr>
            <a:t>修正してください。</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18</xdr:col>
      <xdr:colOff>47625</xdr:colOff>
      <xdr:row>17</xdr:row>
      <xdr:rowOff>295275</xdr:rowOff>
    </xdr:from>
    <xdr:to>
      <xdr:col>18</xdr:col>
      <xdr:colOff>2575560</xdr:colOff>
      <xdr:row>27</xdr:row>
      <xdr:rowOff>60960</xdr:rowOff>
    </xdr:to>
    <xdr:sp macro="" textlink="">
      <xdr:nvSpPr>
        <xdr:cNvPr id="7" name="四角形: 角を丸くする 6">
          <a:extLst>
            <a:ext uri="{FF2B5EF4-FFF2-40B4-BE49-F238E27FC236}">
              <a16:creationId xmlns:a16="http://schemas.microsoft.com/office/drawing/2014/main" id="{B28C4E34-EF9B-4973-B502-6EEFAE3F33E5}"/>
            </a:ext>
          </a:extLst>
        </xdr:cNvPr>
        <xdr:cNvSpPr/>
      </xdr:nvSpPr>
      <xdr:spPr>
        <a:xfrm>
          <a:off x="12011025" y="3600450"/>
          <a:ext cx="2524125" cy="2466975"/>
        </a:xfrm>
        <a:prstGeom prst="roundRect">
          <a:avLst>
            <a:gd name="adj" fmla="val 4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個別の事象により早期入国や延長滞在となる場合は備考欄にその旨記載し、</a:t>
          </a:r>
          <a:r>
            <a:rPr kumimoji="1" lang="ja-JP" altLang="ja-JP" sz="1000">
              <a:solidFill>
                <a:schemeClr val="lt1"/>
              </a:solidFill>
              <a:effectLst/>
              <a:latin typeface="Meiryo UI" panose="020B0604030504040204" pitchFamily="50" charset="-128"/>
              <a:ea typeface="Meiryo UI" panose="020B0604030504040204" pitchFamily="50" charset="-128"/>
              <a:cs typeface="+mn-cs"/>
            </a:rPr>
            <a:t>「日本入国日」、「日本出国日」はプログラム実施期間内とし</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ください</a:t>
          </a:r>
          <a:r>
            <a:rPr kumimoji="1" lang="ja-JP" altLang="en-US" sz="100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1000">
              <a:latin typeface="Meiryo UI" panose="020B0604030504040204" pitchFamily="50" charset="-128"/>
              <a:ea typeface="Meiryo UI" panose="020B0604030504040204" pitchFamily="50" charset="-128"/>
            </a:rPr>
            <a:t>SSP</a:t>
          </a:r>
          <a:r>
            <a:rPr kumimoji="1" lang="ja-JP" altLang="en-US" sz="1000">
              <a:latin typeface="Meiryo UI" panose="020B0604030504040204" pitchFamily="50" charset="-128"/>
              <a:ea typeface="Meiryo UI" panose="020B0604030504040204" pitchFamily="50" charset="-128"/>
            </a:rPr>
            <a:t>として延長」と記載をお願いします。</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104775</xdr:colOff>
      <xdr:row>0</xdr:row>
      <xdr:rowOff>71436</xdr:rowOff>
    </xdr:from>
    <xdr:to>
      <xdr:col>1</xdr:col>
      <xdr:colOff>1228726</xdr:colOff>
      <xdr:row>2</xdr:row>
      <xdr:rowOff>147636</xdr:rowOff>
    </xdr:to>
    <xdr:grpSp>
      <xdr:nvGrpSpPr>
        <xdr:cNvPr id="12" name="グループ化 11">
          <a:extLst>
            <a:ext uri="{FF2B5EF4-FFF2-40B4-BE49-F238E27FC236}">
              <a16:creationId xmlns:a16="http://schemas.microsoft.com/office/drawing/2014/main" id="{75935EEA-4745-4B0F-8B72-72C7055C4999}"/>
            </a:ext>
          </a:extLst>
        </xdr:cNvPr>
        <xdr:cNvGrpSpPr/>
      </xdr:nvGrpSpPr>
      <xdr:grpSpPr>
        <a:xfrm>
          <a:off x="103505" y="70166"/>
          <a:ext cx="1463041" cy="457200"/>
          <a:chOff x="104775" y="76197"/>
          <a:chExt cx="1447801" cy="476250"/>
        </a:xfrm>
      </xdr:grpSpPr>
      <xdr:sp macro="" textlink="">
        <xdr:nvSpPr>
          <xdr:cNvPr id="15" name="正方形/長方形 14">
            <a:extLst>
              <a:ext uri="{FF2B5EF4-FFF2-40B4-BE49-F238E27FC236}">
                <a16:creationId xmlns:a16="http://schemas.microsoft.com/office/drawing/2014/main" id="{A3B448C1-5F7B-4ECB-99EC-CDAB1CF998C6}"/>
              </a:ext>
            </a:extLst>
          </xdr:cNvPr>
          <xdr:cNvSpPr/>
        </xdr:nvSpPr>
        <xdr:spPr>
          <a:xfrm>
            <a:off x="104775" y="76197"/>
            <a:ext cx="1447801" cy="476250"/>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2"/>
            <a:extLst>
              <a:ext uri="{FF2B5EF4-FFF2-40B4-BE49-F238E27FC236}">
                <a16:creationId xmlns:a16="http://schemas.microsoft.com/office/drawing/2014/main" id="{F12F4C5C-C608-4B22-ACA3-E6F5957AF413}"/>
              </a:ext>
            </a:extLst>
          </xdr:cNvPr>
          <xdr:cNvSpPr/>
        </xdr:nvSpPr>
        <xdr:spPr>
          <a:xfrm>
            <a:off x="104776" y="76199"/>
            <a:ext cx="1400175" cy="438151"/>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招へい者リスト</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JST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支援</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へ</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xdr:txBody>
      </xdr:sp>
      <xdr:sp macro="" textlink="">
        <xdr:nvSpPr>
          <xdr:cNvPr id="17" name="楕円 16">
            <a:extLst>
              <a:ext uri="{FF2B5EF4-FFF2-40B4-BE49-F238E27FC236}">
                <a16:creationId xmlns:a16="http://schemas.microsoft.com/office/drawing/2014/main" id="{03BF2C14-B0A0-4538-B3A9-504AABB6034A}"/>
              </a:ext>
            </a:extLst>
          </xdr:cNvPr>
          <xdr:cNvSpPr>
            <a:spLocks noChangeAspect="1"/>
          </xdr:cNvSpPr>
        </xdr:nvSpPr>
        <xdr:spPr>
          <a:xfrm>
            <a:off x="1066167" y="104370"/>
            <a:ext cx="376523" cy="376524"/>
          </a:xfrm>
          <a:prstGeom prst="ellipse">
            <a:avLst/>
          </a:prstGeom>
          <a:solidFill>
            <a:schemeClr val="bg1">
              <a:lumMod val="95000"/>
            </a:schemeClr>
          </a:solidFill>
          <a:ln w="44450">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矢印: 右 17">
            <a:extLst>
              <a:ext uri="{FF2B5EF4-FFF2-40B4-BE49-F238E27FC236}">
                <a16:creationId xmlns:a16="http://schemas.microsoft.com/office/drawing/2014/main" id="{BB41C1A7-E5D3-489C-8CCC-9E3F1DD615B2}"/>
              </a:ext>
            </a:extLst>
          </xdr:cNvPr>
          <xdr:cNvSpPr>
            <a:spLocks noChangeAspect="1"/>
          </xdr:cNvSpPr>
        </xdr:nvSpPr>
        <xdr:spPr>
          <a:xfrm rot="5400000">
            <a:off x="1104765" y="156357"/>
            <a:ext cx="313639" cy="296217"/>
          </a:xfrm>
          <a:prstGeom prst="rightArrow">
            <a:avLst/>
          </a:prstGeom>
          <a:solidFill>
            <a:schemeClr val="accent1">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1</xdr:col>
      <xdr:colOff>1385888</xdr:colOff>
      <xdr:row>0</xdr:row>
      <xdr:rowOff>71436</xdr:rowOff>
    </xdr:from>
    <xdr:to>
      <xdr:col>4</xdr:col>
      <xdr:colOff>42864</xdr:colOff>
      <xdr:row>2</xdr:row>
      <xdr:rowOff>157160</xdr:rowOff>
    </xdr:to>
    <xdr:grpSp>
      <xdr:nvGrpSpPr>
        <xdr:cNvPr id="11" name="グループ化 10">
          <a:hlinkClick xmlns:r="http://schemas.openxmlformats.org/officeDocument/2006/relationships" r:id="rId3"/>
          <a:extLst>
            <a:ext uri="{FF2B5EF4-FFF2-40B4-BE49-F238E27FC236}">
              <a16:creationId xmlns:a16="http://schemas.microsoft.com/office/drawing/2014/main" id="{CD308FA0-B256-4A4C-ACB6-B7E4C5666DF9}"/>
            </a:ext>
          </a:extLst>
        </xdr:cNvPr>
        <xdr:cNvGrpSpPr/>
      </xdr:nvGrpSpPr>
      <xdr:grpSpPr>
        <a:xfrm>
          <a:off x="1723708" y="70166"/>
          <a:ext cx="1558926" cy="469264"/>
          <a:chOff x="1704975" y="76199"/>
          <a:chExt cx="1447801" cy="485774"/>
        </a:xfrm>
      </xdr:grpSpPr>
      <xdr:sp macro="" textlink="">
        <xdr:nvSpPr>
          <xdr:cNvPr id="20" name="正方形/長方形 19">
            <a:extLst>
              <a:ext uri="{FF2B5EF4-FFF2-40B4-BE49-F238E27FC236}">
                <a16:creationId xmlns:a16="http://schemas.microsoft.com/office/drawing/2014/main" id="{81FCE051-78C2-49BC-B301-217A116168E1}"/>
              </a:ext>
            </a:extLst>
          </xdr:cNvPr>
          <xdr:cNvSpPr/>
        </xdr:nvSpPr>
        <xdr:spPr>
          <a:xfrm>
            <a:off x="1704975" y="85724"/>
            <a:ext cx="1447801" cy="476249"/>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3A76AB89-ECF0-4941-AB37-8CF6B6EA44AA}"/>
              </a:ext>
            </a:extLst>
          </xdr:cNvPr>
          <xdr:cNvSpPr/>
        </xdr:nvSpPr>
        <xdr:spPr>
          <a:xfrm>
            <a:off x="1704976" y="76199"/>
            <a:ext cx="1400175" cy="438150"/>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r>
              <a:rPr kumimoji="1" lang="ja-JP" altLang="en-US" sz="900" b="1">
                <a:solidFill>
                  <a:srgbClr val="FF3300"/>
                </a:solidFill>
                <a:effectLst/>
                <a:latin typeface="Meiryo UI" panose="020B0604030504040204" pitchFamily="50" charset="-128"/>
                <a:ea typeface="Meiryo UI" panose="020B0604030504040204" pitchFamily="50" charset="-128"/>
                <a:cs typeface="+mn-cs"/>
              </a:rPr>
              <a:t>自己資金</a:t>
            </a:r>
            <a:endParaRPr kumimoji="1" lang="en-US" altLang="ja-JP" sz="900" b="1">
              <a:solidFill>
                <a:srgbClr val="FF3300"/>
              </a:solidFill>
              <a:effectLst/>
              <a:latin typeface="Meiryo UI" panose="020B0604030504040204" pitchFamily="50" charset="-128"/>
              <a:ea typeface="Meiryo UI" panose="020B0604030504040204" pitchFamily="50" charset="-128"/>
              <a:cs typeface="+mn-cs"/>
            </a:endParaRPr>
          </a:p>
          <a:p>
            <a:r>
              <a:rPr kumimoji="1" lang="ja-JP" altLang="en-US" sz="900" b="1">
                <a:solidFill>
                  <a:srgbClr val="FF3300"/>
                </a:solidFill>
                <a:effectLst/>
                <a:latin typeface="Meiryo UI" panose="020B0604030504040204" pitchFamily="50" charset="-128"/>
                <a:ea typeface="Meiryo UI" panose="020B0604030504040204" pitchFamily="50" charset="-128"/>
                <a:cs typeface="+mn-cs"/>
              </a:rPr>
              <a:t>　招へい者リストへ</a:t>
            </a:r>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endParaRPr lang="ja-JP" altLang="ja-JP" sz="900" b="1">
              <a:solidFill>
                <a:srgbClr val="FF3300"/>
              </a:solidFill>
              <a:effectLst/>
              <a:latin typeface="Meiryo UI" panose="020B0604030504040204" pitchFamily="50" charset="-128"/>
              <a:ea typeface="Meiryo UI" panose="020B0604030504040204" pitchFamily="50" charset="-128"/>
            </a:endParaRPr>
          </a:p>
        </xdr:txBody>
      </xdr:sp>
      <xdr:sp macro="" textlink="">
        <xdr:nvSpPr>
          <xdr:cNvPr id="22" name="楕円 21">
            <a:extLst>
              <a:ext uri="{FF2B5EF4-FFF2-40B4-BE49-F238E27FC236}">
                <a16:creationId xmlns:a16="http://schemas.microsoft.com/office/drawing/2014/main" id="{5DB0688C-4FEC-4137-86C8-66CE8062BC39}"/>
              </a:ext>
            </a:extLst>
          </xdr:cNvPr>
          <xdr:cNvSpPr>
            <a:spLocks noChangeAspect="1"/>
          </xdr:cNvSpPr>
        </xdr:nvSpPr>
        <xdr:spPr>
          <a:xfrm>
            <a:off x="2666367" y="104371"/>
            <a:ext cx="373233" cy="373233"/>
          </a:xfrm>
          <a:prstGeom prst="ellipse">
            <a:avLst/>
          </a:prstGeom>
          <a:solidFill>
            <a:schemeClr val="bg1">
              <a:lumMod val="95000"/>
            </a:schemeClr>
          </a:solidFill>
          <a:ln w="44450">
            <a:solidFill>
              <a:srgbClr val="FF33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矢印: 右 22">
            <a:extLst>
              <a:ext uri="{FF2B5EF4-FFF2-40B4-BE49-F238E27FC236}">
                <a16:creationId xmlns:a16="http://schemas.microsoft.com/office/drawing/2014/main" id="{3C8D5ED9-0745-4753-9C30-EB58EC73F01D}"/>
              </a:ext>
            </a:extLst>
          </xdr:cNvPr>
          <xdr:cNvSpPr>
            <a:spLocks noChangeAspect="1"/>
          </xdr:cNvSpPr>
        </xdr:nvSpPr>
        <xdr:spPr>
          <a:xfrm rot="5400000">
            <a:off x="2704965" y="156358"/>
            <a:ext cx="313638" cy="296217"/>
          </a:xfrm>
          <a:prstGeom prst="rightArrow">
            <a:avLst/>
          </a:prstGeom>
          <a:solidFill>
            <a:srgbClr val="FF330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editAs="oneCell">
    <xdr:from>
      <xdr:col>18</xdr:col>
      <xdr:colOff>66675</xdr:colOff>
      <xdr:row>65</xdr:row>
      <xdr:rowOff>28575</xdr:rowOff>
    </xdr:from>
    <xdr:to>
      <xdr:col>18</xdr:col>
      <xdr:colOff>2156459</xdr:colOff>
      <xdr:row>69</xdr:row>
      <xdr:rowOff>103507</xdr:rowOff>
    </xdr:to>
    <xdr:sp macro="" textlink="">
      <xdr:nvSpPr>
        <xdr:cNvPr id="25" name="四角形: 角を丸くする 24">
          <a:extLst>
            <a:ext uri="{FF2B5EF4-FFF2-40B4-BE49-F238E27FC236}">
              <a16:creationId xmlns:a16="http://schemas.microsoft.com/office/drawing/2014/main" id="{D0BC6F56-9A83-45BD-A9F7-D1E6BA8EE9A3}"/>
            </a:ext>
          </a:extLst>
        </xdr:cNvPr>
        <xdr:cNvSpPr/>
      </xdr:nvSpPr>
      <xdr:spPr>
        <a:xfrm>
          <a:off x="12030075" y="16078200"/>
          <a:ext cx="2085974" cy="1143002"/>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16</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18</xdr:col>
      <xdr:colOff>57150</xdr:colOff>
      <xdr:row>50</xdr:row>
      <xdr:rowOff>0</xdr:rowOff>
    </xdr:from>
    <xdr:to>
      <xdr:col>18</xdr:col>
      <xdr:colOff>2580005</xdr:colOff>
      <xdr:row>59</xdr:row>
      <xdr:rowOff>65405</xdr:rowOff>
    </xdr:to>
    <xdr:sp macro="" textlink="">
      <xdr:nvSpPr>
        <xdr:cNvPr id="26" name="四角形: 角を丸くする 25">
          <a:extLst>
            <a:ext uri="{FF2B5EF4-FFF2-40B4-BE49-F238E27FC236}">
              <a16:creationId xmlns:a16="http://schemas.microsoft.com/office/drawing/2014/main" id="{E86A69B3-B270-4ED1-BE3A-96604655DFB7}"/>
            </a:ext>
          </a:extLst>
        </xdr:cNvPr>
        <xdr:cNvSpPr/>
      </xdr:nvSpPr>
      <xdr:spPr>
        <a:xfrm>
          <a:off x="12020550" y="12106275"/>
          <a:ext cx="2524125" cy="2466975"/>
        </a:xfrm>
        <a:prstGeom prst="roundRect">
          <a:avLst>
            <a:gd name="adj" fmla="val 4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個別の事象により早期入国や延長滞在となる場合は備考欄にその旨記載し、</a:t>
          </a:r>
          <a:r>
            <a:rPr kumimoji="1" lang="ja-JP" altLang="ja-JP" sz="1000">
              <a:solidFill>
                <a:schemeClr val="lt1"/>
              </a:solidFill>
              <a:effectLst/>
              <a:latin typeface="Meiryo UI" panose="020B0604030504040204" pitchFamily="50" charset="-128"/>
              <a:ea typeface="Meiryo UI" panose="020B0604030504040204" pitchFamily="50" charset="-128"/>
              <a:cs typeface="+mn-cs"/>
            </a:rPr>
            <a:t>「日本入国日」、「日本出国日」はプログラム実施期間内とし</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ください</a:t>
          </a:r>
          <a:r>
            <a:rPr kumimoji="1" lang="ja-JP" altLang="en-US" sz="100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1000">
              <a:latin typeface="Meiryo UI" panose="020B0604030504040204" pitchFamily="50" charset="-128"/>
              <a:ea typeface="Meiryo UI" panose="020B0604030504040204" pitchFamily="50" charset="-128"/>
            </a:rPr>
            <a:t>SSP</a:t>
          </a:r>
          <a:r>
            <a:rPr kumimoji="1" lang="ja-JP" altLang="en-US" sz="1000">
              <a:latin typeface="Meiryo UI" panose="020B0604030504040204" pitchFamily="50" charset="-128"/>
              <a:ea typeface="Meiryo UI" panose="020B0604030504040204" pitchFamily="50" charset="-128"/>
            </a:rPr>
            <a:t>として延長」と記載をお願いします。</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4</xdr:col>
      <xdr:colOff>390524</xdr:colOff>
      <xdr:row>0</xdr:row>
      <xdr:rowOff>76199</xdr:rowOff>
    </xdr:from>
    <xdr:to>
      <xdr:col>9</xdr:col>
      <xdr:colOff>1169034</xdr:colOff>
      <xdr:row>2</xdr:row>
      <xdr:rowOff>140334</xdr:rowOff>
    </xdr:to>
    <xdr:sp macro="" textlink="">
      <xdr:nvSpPr>
        <xdr:cNvPr id="24" name="四角形: 角を丸くする 23">
          <a:extLst>
            <a:ext uri="{FF2B5EF4-FFF2-40B4-BE49-F238E27FC236}">
              <a16:creationId xmlns:a16="http://schemas.microsoft.com/office/drawing/2014/main" id="{B8DB7722-B7C5-40B8-A727-54D49822B842}"/>
            </a:ext>
          </a:extLst>
        </xdr:cNvPr>
        <xdr:cNvSpPr/>
      </xdr:nvSpPr>
      <xdr:spPr>
        <a:xfrm>
          <a:off x="3505199" y="76199"/>
          <a:ext cx="5229225" cy="4667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8)</a:t>
          </a:r>
          <a:r>
            <a:rPr kumimoji="1" lang="ja-JP" altLang="en-US" sz="1000" b="1">
              <a:solidFill>
                <a:srgbClr val="FFFF00"/>
              </a:solidFill>
              <a:latin typeface="Meiryo UI" panose="020B0604030504040204" pitchFamily="50" charset="-128"/>
              <a:ea typeface="Meiryo UI" panose="020B0604030504040204" pitchFamily="50" charset="-128"/>
            </a:rPr>
            <a:t>招へい者リストは受付システムに反映されないので申請時は入力しないでください。　</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lnSpc>
              <a:spcPts val="1400"/>
            </a:lnSpc>
          </a:pPr>
          <a:r>
            <a:rPr kumimoji="1" lang="ja-JP" altLang="en-US" sz="1000" b="1">
              <a:solidFill>
                <a:srgbClr val="FFFF00"/>
              </a:solidFill>
              <a:latin typeface="Meiryo UI" panose="020B0604030504040204" pitchFamily="50" charset="-128"/>
              <a:ea typeface="Meiryo UI" panose="020B0604030504040204" pitchFamily="50" charset="-128"/>
            </a:rPr>
            <a:t>　</a:t>
          </a:r>
          <a:r>
            <a:rPr kumimoji="1" lang="ja-JP" altLang="en-US" sz="1000" b="0">
              <a:solidFill>
                <a:schemeClr val="bg1"/>
              </a:solidFill>
              <a:latin typeface="Meiryo UI" panose="020B0604030504040204" pitchFamily="50" charset="-128"/>
              <a:ea typeface="Meiryo UI" panose="020B0604030504040204" pitchFamily="50" charset="-128"/>
            </a:rPr>
            <a:t>採択後、プログラム開始</a:t>
          </a:r>
          <a:r>
            <a:rPr kumimoji="1" lang="en-US" altLang="ja-JP" sz="1000" b="0">
              <a:solidFill>
                <a:schemeClr val="bg1"/>
              </a:solidFill>
              <a:latin typeface="Meiryo UI" panose="020B0604030504040204" pitchFamily="50" charset="-128"/>
              <a:ea typeface="Meiryo UI" panose="020B0604030504040204" pitchFamily="50" charset="-128"/>
            </a:rPr>
            <a:t>2</a:t>
          </a:r>
          <a:r>
            <a:rPr kumimoji="1" lang="ja-JP" altLang="en-US" sz="1000" b="0">
              <a:solidFill>
                <a:schemeClr val="bg1"/>
              </a:solidFill>
              <a:latin typeface="Meiryo UI" panose="020B0604030504040204" pitchFamily="50" charset="-128"/>
              <a:ea typeface="Meiryo UI" panose="020B0604030504040204" pitchFamily="50" charset="-128"/>
            </a:rPr>
            <a:t>週間前までに来日要件を満たした確定版の提出が必須です。</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302260</xdr:colOff>
      <xdr:row>0</xdr:row>
      <xdr:rowOff>81280</xdr:rowOff>
    </xdr:from>
    <xdr:to>
      <xdr:col>1</xdr:col>
      <xdr:colOff>900430</xdr:colOff>
      <xdr:row>0</xdr:row>
      <xdr:rowOff>176530</xdr:rowOff>
    </xdr:to>
    <xdr:pic>
      <xdr:nvPicPr>
        <xdr:cNvPr id="5" name="図 4">
          <a:extLst>
            <a:ext uri="{FF2B5EF4-FFF2-40B4-BE49-F238E27FC236}">
              <a16:creationId xmlns:a16="http://schemas.microsoft.com/office/drawing/2014/main" id="{B691367A-8CB8-40BD-87E9-9A73E7ECA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1170940" y="81280"/>
          <a:ext cx="598170" cy="95250"/>
        </a:xfrm>
        <a:prstGeom prst="rect">
          <a:avLst/>
        </a:prstGeom>
      </xdr:spPr>
    </xdr:pic>
    <xdr:clientData/>
  </xdr:twoCellAnchor>
  <xdr:twoCellAnchor>
    <xdr:from>
      <xdr:col>3</xdr:col>
      <xdr:colOff>406400</xdr:colOff>
      <xdr:row>2</xdr:row>
      <xdr:rowOff>88900</xdr:rowOff>
    </xdr:from>
    <xdr:to>
      <xdr:col>4</xdr:col>
      <xdr:colOff>1506220</xdr:colOff>
      <xdr:row>9</xdr:row>
      <xdr:rowOff>53340</xdr:rowOff>
    </xdr:to>
    <xdr:grpSp>
      <xdr:nvGrpSpPr>
        <xdr:cNvPr id="10" name="グループ化 9">
          <a:extLst>
            <a:ext uri="{FF2B5EF4-FFF2-40B4-BE49-F238E27FC236}">
              <a16:creationId xmlns:a16="http://schemas.microsoft.com/office/drawing/2014/main" id="{21B10808-4E25-4A3F-A175-74C4F9587F91}"/>
            </a:ext>
          </a:extLst>
        </xdr:cNvPr>
        <xdr:cNvGrpSpPr/>
      </xdr:nvGrpSpPr>
      <xdr:grpSpPr>
        <a:xfrm>
          <a:off x="4411980" y="510540"/>
          <a:ext cx="2942590" cy="1457960"/>
          <a:chOff x="5476875" y="1066799"/>
          <a:chExt cx="2705100" cy="1419225"/>
        </a:xfrm>
      </xdr:grpSpPr>
      <xdr:sp macro="" textlink="">
        <xdr:nvSpPr>
          <xdr:cNvPr id="11" name="角丸四角形 1">
            <a:extLst>
              <a:ext uri="{FF2B5EF4-FFF2-40B4-BE49-F238E27FC236}">
                <a16:creationId xmlns:a16="http://schemas.microsoft.com/office/drawing/2014/main" id="{63472A53-A977-41B2-B25A-AC23AE118777}"/>
              </a:ext>
            </a:extLst>
          </xdr:cNvPr>
          <xdr:cNvSpPr/>
        </xdr:nvSpPr>
        <xdr:spPr>
          <a:xfrm>
            <a:off x="5476875" y="1200472"/>
            <a:ext cx="2705100" cy="1285552"/>
          </a:xfrm>
          <a:prstGeom prst="roundRect">
            <a:avLst>
              <a:gd name="adj" fmla="val 0"/>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BC90A36B-1D30-4B43-A9D6-5CD927B8A22D}"/>
              </a:ext>
            </a:extLst>
          </xdr:cNvPr>
          <xdr:cNvSpPr txBox="1"/>
        </xdr:nvSpPr>
        <xdr:spPr>
          <a:xfrm>
            <a:off x="5667375" y="1066799"/>
            <a:ext cx="926763" cy="2120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000" b="0">
                <a:latin typeface="Meiryo UI" panose="020B0604030504040204" pitchFamily="50" charset="-128"/>
                <a:ea typeface="Meiryo UI" panose="020B0604030504040204" pitchFamily="50" charset="-128"/>
              </a:rPr>
              <a:t>(JST</a:t>
            </a:r>
            <a:r>
              <a:rPr kumimoji="1" lang="ja-JP" altLang="en-US" sz="1000" b="0">
                <a:latin typeface="Meiryo UI" panose="020B0604030504040204" pitchFamily="50" charset="-128"/>
                <a:ea typeface="Meiryo UI" panose="020B0604030504040204" pitchFamily="50" charset="-128"/>
              </a:rPr>
              <a:t>使用欄</a:t>
            </a:r>
            <a:r>
              <a:rPr kumimoji="1" lang="en-US" altLang="ja-JP" sz="1000" b="0">
                <a:latin typeface="Meiryo UI" panose="020B0604030504040204" pitchFamily="50" charset="-128"/>
                <a:ea typeface="Meiryo UI" panose="020B0604030504040204" pitchFamily="50" charset="-128"/>
              </a:rPr>
              <a:t>) </a:t>
            </a:r>
            <a:endParaRPr kumimoji="1" lang="ja-JP" altLang="en-US" sz="1000" b="0">
              <a:latin typeface="Meiryo UI" panose="020B0604030504040204" pitchFamily="50" charset="-128"/>
              <a:ea typeface="Meiryo UI" panose="020B0604030504040204" pitchFamily="50" charset="-128"/>
            </a:endParaRPr>
          </a:p>
        </xdr:txBody>
      </xdr:sp>
      <xdr:sp macro="" textlink="">
        <xdr:nvSpPr>
          <xdr:cNvPr id="13" name="正方形/長方形 12">
            <a:extLst>
              <a:ext uri="{FF2B5EF4-FFF2-40B4-BE49-F238E27FC236}">
                <a16:creationId xmlns:a16="http://schemas.microsoft.com/office/drawing/2014/main" id="{D954C14E-D039-4744-8189-1433A73EB663}"/>
              </a:ext>
            </a:extLst>
          </xdr:cNvPr>
          <xdr:cNvSpPr/>
        </xdr:nvSpPr>
        <xdr:spPr>
          <a:xfrm>
            <a:off x="561022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B4CFD6E0-A018-4375-8BDB-B610F2CE02B3}"/>
              </a:ext>
            </a:extLst>
          </xdr:cNvPr>
          <xdr:cNvSpPr/>
        </xdr:nvSpPr>
        <xdr:spPr>
          <a:xfrm>
            <a:off x="722947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D6C4C687-8A6B-49CC-A1CC-09B73916E93A}"/>
              </a:ext>
            </a:extLst>
          </xdr:cNvPr>
          <xdr:cNvSpPr/>
        </xdr:nvSpPr>
        <xdr:spPr>
          <a:xfrm>
            <a:off x="6419850"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DDC7606D-0711-483C-9FBC-87551EF0B5B6}"/>
              </a:ext>
            </a:extLst>
          </xdr:cNvPr>
          <xdr:cNvSpPr txBox="1"/>
        </xdr:nvSpPr>
        <xdr:spPr>
          <a:xfrm>
            <a:off x="6419852" y="1323975"/>
            <a:ext cx="1698018"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月　　　　日　申請分承認</a:t>
            </a:r>
          </a:p>
        </xdr:txBody>
      </xdr:sp>
    </xdr:grpSp>
    <xdr:clientData/>
  </xdr:twoCellAnchor>
  <xdr:twoCellAnchor>
    <xdr:from>
      <xdr:col>0</xdr:col>
      <xdr:colOff>65404</xdr:colOff>
      <xdr:row>2</xdr:row>
      <xdr:rowOff>60960</xdr:rowOff>
    </xdr:from>
    <xdr:to>
      <xdr:col>4</xdr:col>
      <xdr:colOff>1805939</xdr:colOff>
      <xdr:row>9</xdr:row>
      <xdr:rowOff>104775</xdr:rowOff>
    </xdr:to>
    <xdr:sp macro="" textlink="">
      <xdr:nvSpPr>
        <xdr:cNvPr id="6" name="正方形/長方形 5">
          <a:extLst>
            <a:ext uri="{FF2B5EF4-FFF2-40B4-BE49-F238E27FC236}">
              <a16:creationId xmlns:a16="http://schemas.microsoft.com/office/drawing/2014/main" id="{AA0F95C8-D73D-4538-874E-83E052A8E253}"/>
            </a:ext>
          </a:extLst>
        </xdr:cNvPr>
        <xdr:cNvSpPr/>
      </xdr:nvSpPr>
      <xdr:spPr>
        <a:xfrm>
          <a:off x="65404" y="480060"/>
          <a:ext cx="7585075" cy="15373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r>
            <a:rPr kumimoji="1" lang="ja-JP" altLang="ja-JP" sz="1050" b="1">
              <a:solidFill>
                <a:srgbClr val="FF0000"/>
              </a:solidFill>
              <a:effectLst/>
              <a:latin typeface="Meiryo UI" panose="020B0604030504040204" pitchFamily="50" charset="-128"/>
              <a:ea typeface="Meiryo UI" panose="020B0604030504040204" pitchFamily="50" charset="-128"/>
              <a:cs typeface="+mn-cs"/>
            </a:rPr>
            <a:t>＊科学技術に関するプログラムを減らし、文化体験や自由行動を追加する変更は原則としてできません。</a:t>
          </a:r>
          <a:br>
            <a:rPr kumimoji="1" lang="ja-JP" altLang="ja-JP" sz="1050" b="1">
              <a:solidFill>
                <a:srgbClr val="FF0000"/>
              </a:solidFill>
              <a:effectLst/>
              <a:latin typeface="Meiryo UI" panose="020B0604030504040204" pitchFamily="50" charset="-128"/>
              <a:ea typeface="Meiryo UI" panose="020B0604030504040204" pitchFamily="50" charset="-128"/>
              <a:cs typeface="+mn-cs"/>
            </a:rPr>
          </a:br>
          <a:r>
            <a:rPr kumimoji="1" lang="ja-JP" altLang="ja-JP" sz="1050" b="1">
              <a:solidFill>
                <a:srgbClr val="FF0000"/>
              </a:solidFill>
              <a:effectLst/>
              <a:latin typeface="Meiryo UI" panose="020B0604030504040204" pitchFamily="50" charset="-128"/>
              <a:ea typeface="Meiryo UI" panose="020B0604030504040204" pitchFamily="50" charset="-128"/>
              <a:cs typeface="+mn-cs"/>
            </a:rPr>
            <a:t>＊変更承認申請書を要しない内容であっても、目的・趣旨に照らして</a:t>
          </a:r>
          <a:r>
            <a:rPr kumimoji="1" lang="en-US" altLang="ja-JP" sz="1050" b="1">
              <a:solidFill>
                <a:srgbClr val="FF0000"/>
              </a:solidFill>
              <a:effectLst/>
              <a:latin typeface="Meiryo UI" panose="020B0604030504040204" pitchFamily="50" charset="-128"/>
              <a:ea typeface="Meiryo UI" panose="020B0604030504040204" pitchFamily="50" charset="-128"/>
              <a:cs typeface="+mn-cs"/>
            </a:rPr>
            <a:t>JST</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が不適当と判断する場合には変更を認めない場合があります。</a:t>
          </a:r>
          <a:br>
            <a:rPr kumimoji="1" lang="ja-JP" altLang="ja-JP" sz="1050" b="1">
              <a:solidFill>
                <a:srgbClr val="FF0000"/>
              </a:solidFill>
              <a:effectLst/>
              <a:latin typeface="Meiryo UI" panose="020B0604030504040204" pitchFamily="50" charset="-128"/>
              <a:ea typeface="Meiryo UI" panose="020B0604030504040204" pitchFamily="50" charset="-128"/>
              <a:cs typeface="+mn-cs"/>
            </a:rPr>
          </a:br>
          <a:r>
            <a:rPr kumimoji="1" lang="ja-JP" altLang="ja-JP" sz="1050" b="1">
              <a:solidFill>
                <a:srgbClr val="FF0000"/>
              </a:solidFill>
              <a:effectLst/>
              <a:latin typeface="Meiryo UI" panose="020B0604030504040204" pitchFamily="50" charset="-128"/>
              <a:ea typeface="Meiryo UI" panose="020B0604030504040204" pitchFamily="50" charset="-128"/>
              <a:cs typeface="+mn-cs"/>
            </a:rPr>
            <a:t>＊終了報告時に変更が発覚した場合はお認めできかねますので、必ず事前に変更のご連絡をお願いします。</a:t>
          </a:r>
          <a:endParaRPr lang="ja-JP" altLang="ja-JP" sz="1050" b="1">
            <a:solidFill>
              <a:srgbClr val="FF0000"/>
            </a:solidFill>
            <a:effectLst/>
            <a:latin typeface="Meiryo UI" panose="020B0604030504040204" pitchFamily="50" charset="-128"/>
            <a:ea typeface="Meiryo UI" panose="020B0604030504040204" pitchFamily="50" charset="-128"/>
          </a:endParaRPr>
        </a:p>
        <a:p>
          <a:r>
            <a:rPr kumimoji="1" lang="ja-JP" altLang="ja-JP" sz="1050" b="1" baseline="0">
              <a:solidFill>
                <a:srgbClr val="FF0000"/>
              </a:solidFill>
              <a:effectLst/>
              <a:latin typeface="Meiryo UI" panose="020B0604030504040204" pitchFamily="50" charset="-128"/>
              <a:ea typeface="Meiryo UI" panose="020B0604030504040204" pitchFamily="50" charset="-128"/>
              <a:cs typeface="+mn-cs"/>
            </a:rPr>
            <a:t>＊複数の変更が同時に発生する場合も変更内容種別ごとに記入してください。</a:t>
          </a:r>
          <a:endParaRPr lang="ja-JP" altLang="ja-JP" sz="1050" b="1">
            <a:solidFill>
              <a:srgbClr val="FF0000"/>
            </a:solidFill>
            <a:effectLst/>
            <a:latin typeface="Meiryo UI" panose="020B0604030504040204" pitchFamily="50" charset="-128"/>
            <a:ea typeface="Meiryo UI" panose="020B0604030504040204" pitchFamily="50" charset="-128"/>
          </a:endParaRPr>
        </a:p>
        <a:p>
          <a:pPr algn="l"/>
          <a:endParaRPr kumimoji="1" lang="ja-JP" altLang="en-US" sz="1100">
            <a:solidFill>
              <a:srgbClr val="FF0000"/>
            </a:solidFill>
          </a:endParaRPr>
        </a:p>
      </xdr:txBody>
    </xdr:sp>
    <xdr:clientData fPrintsWithSheet="0"/>
  </xdr:twoCellAnchor>
  <xdr:twoCellAnchor editAs="absolute">
    <xdr:from>
      <xdr:col>1</xdr:col>
      <xdr:colOff>330199</xdr:colOff>
      <xdr:row>1</xdr:row>
      <xdr:rowOff>60325</xdr:rowOff>
    </xdr:from>
    <xdr:to>
      <xdr:col>4</xdr:col>
      <xdr:colOff>1128394</xdr:colOff>
      <xdr:row>4</xdr:row>
      <xdr:rowOff>2541</xdr:rowOff>
    </xdr:to>
    <xdr:sp macro="" textlink="">
      <xdr:nvSpPr>
        <xdr:cNvPr id="9" name="四角形: 角を丸くする 8">
          <a:extLst>
            <a:ext uri="{FF2B5EF4-FFF2-40B4-BE49-F238E27FC236}">
              <a16:creationId xmlns:a16="http://schemas.microsoft.com/office/drawing/2014/main" id="{803B5533-4F18-41B1-9EAA-950E3E7D4425}"/>
            </a:ext>
          </a:extLst>
        </xdr:cNvPr>
        <xdr:cNvSpPr/>
      </xdr:nvSpPr>
      <xdr:spPr>
        <a:xfrm>
          <a:off x="1167129" y="246380"/>
          <a:ext cx="5586095" cy="60388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1">
              <a:solidFill>
                <a:schemeClr val="bg1"/>
              </a:solidFill>
              <a:latin typeface="Meiryo UI" panose="020B0604030504040204" pitchFamily="50" charset="-128"/>
              <a:ea typeface="Meiryo UI" panose="020B0604030504040204" pitchFamily="50" charset="-128"/>
            </a:rPr>
            <a:t>　契約後、変更があった場合に使用します。変更があった場合は、右記の記入例を参考に記入してください。</a:t>
          </a:r>
          <a:endParaRPr kumimoji="1" lang="en-US" altLang="ja-JP" sz="1000" b="1">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FFC000"/>
              </a:solidFill>
              <a:latin typeface="Meiryo UI" panose="020B0604030504040204" pitchFamily="50" charset="-128"/>
              <a:ea typeface="Meiryo UI" panose="020B0604030504040204" pitchFamily="50" charset="-128"/>
            </a:rPr>
            <a:t>　</a:t>
          </a:r>
          <a:r>
            <a:rPr kumimoji="1" lang="en-US" altLang="ja-JP" sz="1000" b="0">
              <a:solidFill>
                <a:srgbClr val="FFC000"/>
              </a:solidFill>
              <a:latin typeface="Meiryo UI" panose="020B0604030504040204" pitchFamily="50" charset="-128"/>
              <a:ea typeface="Meiryo UI" panose="020B0604030504040204" pitchFamily="50" charset="-128"/>
            </a:rPr>
            <a:t>※</a:t>
          </a:r>
          <a:r>
            <a:rPr kumimoji="1" lang="ja-JP" altLang="en-US" sz="1000" b="0">
              <a:solidFill>
                <a:srgbClr val="FFC000"/>
              </a:solidFill>
              <a:latin typeface="Meiryo UI" panose="020B0604030504040204" pitchFamily="50" charset="-128"/>
              <a:ea typeface="Meiryo UI" panose="020B0604030504040204" pitchFamily="50" charset="-128"/>
            </a:rPr>
            <a:t>採択後に変更があった場合は、改訂履歴へは記入せずに契約担当者へその旨お知らせください。</a:t>
          </a:r>
          <a:endParaRPr kumimoji="1" lang="en-US" altLang="ja-JP" sz="1000" b="0">
            <a:solidFill>
              <a:srgbClr val="FFC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zoomScaleNormal="100" zoomScaleSheetLayoutView="101" workbookViewId="0"/>
  </sheetViews>
  <sheetFormatPr defaultRowHeight="15" x14ac:dyDescent="0.35"/>
  <cols>
    <col min="1" max="1" width="18.78515625" customWidth="1"/>
    <col min="2" max="2" width="10.42578125" customWidth="1"/>
    <col min="3" max="3" width="7.35546875" customWidth="1"/>
    <col min="4" max="5" width="7.78515625" customWidth="1"/>
    <col min="6" max="6" width="13.78515625" customWidth="1"/>
    <col min="7" max="7" width="16.78515625" customWidth="1"/>
    <col min="8" max="8" width="2.78515625" customWidth="1"/>
    <col min="9" max="9" width="15.85546875" bestFit="1" customWidth="1"/>
    <col min="10" max="10" width="20.42578125" customWidth="1"/>
    <col min="11" max="12" width="24.78515625" customWidth="1"/>
  </cols>
  <sheetData>
    <row r="1" spans="1:11" ht="15" customHeight="1" x14ac:dyDescent="0.35">
      <c r="A1" s="52"/>
      <c r="G1" s="43" t="s">
        <v>617</v>
      </c>
    </row>
    <row r="2" spans="1:11" ht="14.25" customHeight="1" x14ac:dyDescent="0.35">
      <c r="A2" s="24" t="s">
        <v>633</v>
      </c>
      <c r="G2" s="70" t="str">
        <f>IF(A3="業務計画書","【様式２】","")</f>
        <v/>
      </c>
    </row>
    <row r="3" spans="1:11" ht="28.5" customHeight="1" x14ac:dyDescent="0.35">
      <c r="A3" s="527" t="str">
        <f>IF(OR(C5="(申請時記入不要)",C5=""),"交流計画書","業務計画書")</f>
        <v>交流計画書</v>
      </c>
      <c r="B3" s="527"/>
      <c r="C3" s="527"/>
      <c r="D3" s="527"/>
      <c r="E3" s="527"/>
      <c r="F3" s="527"/>
      <c r="G3" s="527"/>
    </row>
    <row r="4" spans="1:11" ht="18" customHeight="1" x14ac:dyDescent="0.35">
      <c r="A4" s="495" t="s">
        <v>0</v>
      </c>
      <c r="B4" s="496"/>
      <c r="C4" s="496"/>
      <c r="D4" s="496"/>
      <c r="E4" s="496"/>
      <c r="F4" s="496"/>
      <c r="G4" s="497"/>
    </row>
    <row r="5" spans="1:11" ht="33" customHeight="1" x14ac:dyDescent="0.35">
      <c r="A5" s="513" t="s">
        <v>1</v>
      </c>
      <c r="B5" s="514"/>
      <c r="C5" s="500" t="s">
        <v>192</v>
      </c>
      <c r="D5" s="501"/>
      <c r="E5" s="501"/>
      <c r="F5" s="501"/>
      <c r="G5" s="502"/>
    </row>
    <row r="6" spans="1:11" ht="33" customHeight="1" x14ac:dyDescent="0.35">
      <c r="A6" s="511" t="s">
        <v>130</v>
      </c>
      <c r="B6" s="512"/>
      <c r="C6" s="520"/>
      <c r="D6" s="521"/>
      <c r="E6" s="521"/>
      <c r="F6" s="521"/>
      <c r="G6" s="522"/>
    </row>
    <row r="7" spans="1:11" ht="33" customHeight="1" x14ac:dyDescent="0.35">
      <c r="A7" s="511" t="s">
        <v>129</v>
      </c>
      <c r="B7" s="512"/>
      <c r="C7" s="517" t="s">
        <v>138</v>
      </c>
      <c r="D7" s="518"/>
      <c r="E7" s="518"/>
      <c r="F7" s="518"/>
      <c r="G7" s="519"/>
    </row>
    <row r="8" spans="1:11" s="10" customFormat="1" ht="33" customHeight="1" x14ac:dyDescent="0.35">
      <c r="A8" s="515" t="s">
        <v>329</v>
      </c>
      <c r="B8" s="516"/>
      <c r="C8" s="509" t="s">
        <v>196</v>
      </c>
      <c r="D8" s="510"/>
      <c r="E8" s="270" t="s">
        <v>141</v>
      </c>
      <c r="F8" s="424" t="s">
        <v>197</v>
      </c>
      <c r="G8" s="262" t="str">
        <f>IF(AND(AND(C8&lt;&gt;"",C8&lt;&gt;"(入国日)"),AND(F8&lt;&gt;"",F8&lt;&gt;"(出国日)")),IF(ISERROR(DATEDIF(C8,F8,"D")+1),"※日程が正しくありません",(IF(C8="","",DATEDIF(C8,F8,"D")+1))),"")</f>
        <v/>
      </c>
      <c r="I8" s="276" t="s">
        <v>301</v>
      </c>
    </row>
    <row r="9" spans="1:11" ht="33" customHeight="1" x14ac:dyDescent="0.35">
      <c r="A9" s="523" t="s">
        <v>627</v>
      </c>
      <c r="B9" s="524"/>
      <c r="C9" s="525"/>
      <c r="D9" s="526"/>
      <c r="E9" s="300" t="str">
        <f>IF(G9="オンライン交流実施","～","")</f>
        <v/>
      </c>
      <c r="F9" s="301"/>
      <c r="G9" s="312" t="s">
        <v>138</v>
      </c>
      <c r="H9" s="251"/>
      <c r="I9" s="477" t="s">
        <v>607</v>
      </c>
      <c r="J9" s="478"/>
    </row>
    <row r="10" spans="1:11" ht="18" customHeight="1" x14ac:dyDescent="0.35">
      <c r="A10" s="107" t="s">
        <v>144</v>
      </c>
      <c r="B10" s="108"/>
      <c r="C10" s="108"/>
      <c r="D10" s="108"/>
      <c r="E10" s="108"/>
      <c r="F10" s="108"/>
      <c r="G10" s="109"/>
      <c r="I10" s="299"/>
      <c r="J10" s="299"/>
    </row>
    <row r="11" spans="1:11" ht="30" customHeight="1" x14ac:dyDescent="0.35">
      <c r="A11" s="552" t="s">
        <v>244</v>
      </c>
      <c r="B11" s="553"/>
      <c r="C11" s="503" t="s">
        <v>233</v>
      </c>
      <c r="D11" s="504"/>
      <c r="E11" s="504"/>
      <c r="F11" s="504"/>
      <c r="G11" s="505"/>
    </row>
    <row r="12" spans="1:11" ht="30" customHeight="1" x14ac:dyDescent="0.3">
      <c r="A12" s="498" t="s">
        <v>249</v>
      </c>
      <c r="B12" s="499"/>
      <c r="C12" s="506" t="s">
        <v>242</v>
      </c>
      <c r="D12" s="507"/>
      <c r="E12" s="507"/>
      <c r="F12" s="507"/>
      <c r="G12" s="508"/>
      <c r="I12" s="560" t="s">
        <v>264</v>
      </c>
      <c r="J12" s="560"/>
      <c r="K12" s="560"/>
    </row>
    <row r="13" spans="1:11" ht="16.5" customHeight="1" x14ac:dyDescent="0.35">
      <c r="A13" s="541" t="s">
        <v>204</v>
      </c>
      <c r="B13" s="198" t="s">
        <v>160</v>
      </c>
      <c r="C13" s="485" t="s">
        <v>312</v>
      </c>
      <c r="D13" s="486"/>
      <c r="E13" s="486"/>
      <c r="F13" s="486"/>
      <c r="G13" s="487"/>
      <c r="I13" s="153"/>
      <c r="J13" s="154" t="s">
        <v>261</v>
      </c>
      <c r="K13" s="155" t="s">
        <v>262</v>
      </c>
    </row>
    <row r="14" spans="1:11" ht="16.5" customHeight="1" x14ac:dyDescent="0.35">
      <c r="A14" s="550"/>
      <c r="B14" s="199" t="s">
        <v>3</v>
      </c>
      <c r="C14" s="482" t="s">
        <v>139</v>
      </c>
      <c r="D14" s="483"/>
      <c r="E14" s="483"/>
      <c r="F14" s="483"/>
      <c r="G14" s="484"/>
      <c r="I14" s="206" t="s">
        <v>209</v>
      </c>
      <c r="J14" s="204" t="s">
        <v>210</v>
      </c>
      <c r="K14" s="205" t="s">
        <v>211</v>
      </c>
    </row>
    <row r="15" spans="1:11" ht="16.5" customHeight="1" x14ac:dyDescent="0.35">
      <c r="A15" s="550"/>
      <c r="B15" s="199" t="s">
        <v>4</v>
      </c>
      <c r="C15" s="482" t="s">
        <v>140</v>
      </c>
      <c r="D15" s="483"/>
      <c r="E15" s="483"/>
      <c r="F15" s="483"/>
      <c r="G15" s="484"/>
      <c r="I15" s="206" t="s">
        <v>212</v>
      </c>
      <c r="J15" s="204" t="s">
        <v>210</v>
      </c>
      <c r="K15" s="205" t="s">
        <v>213</v>
      </c>
    </row>
    <row r="16" spans="1:11" ht="16.5" customHeight="1" x14ac:dyDescent="0.35">
      <c r="A16" s="550"/>
      <c r="B16" s="199" t="s">
        <v>5</v>
      </c>
      <c r="C16" s="488" t="s">
        <v>123</v>
      </c>
      <c r="D16" s="489"/>
      <c r="E16" s="489"/>
      <c r="F16" s="489"/>
      <c r="G16" s="490"/>
      <c r="I16" s="206" t="s">
        <v>214</v>
      </c>
      <c r="J16" s="204" t="s">
        <v>210</v>
      </c>
      <c r="K16" s="205" t="s">
        <v>215</v>
      </c>
    </row>
    <row r="17" spans="1:11" ht="16.5" customHeight="1" x14ac:dyDescent="0.35">
      <c r="A17" s="550"/>
      <c r="B17" s="199" t="s">
        <v>6</v>
      </c>
      <c r="C17" s="50" t="s">
        <v>179</v>
      </c>
      <c r="D17" s="532" t="s">
        <v>125</v>
      </c>
      <c r="E17" s="532"/>
      <c r="F17" s="532"/>
      <c r="G17" s="533"/>
      <c r="I17" s="206" t="s">
        <v>216</v>
      </c>
      <c r="J17" s="204" t="s">
        <v>217</v>
      </c>
      <c r="K17" s="205" t="s">
        <v>218</v>
      </c>
    </row>
    <row r="18" spans="1:11" ht="16.5" customHeight="1" x14ac:dyDescent="0.35">
      <c r="A18" s="550"/>
      <c r="B18" s="199" t="s">
        <v>7</v>
      </c>
      <c r="C18" s="488" t="s">
        <v>123</v>
      </c>
      <c r="D18" s="489"/>
      <c r="E18" s="489"/>
      <c r="F18" s="489"/>
      <c r="G18" s="490"/>
      <c r="I18" s="206" t="s">
        <v>219</v>
      </c>
      <c r="J18" s="204" t="s">
        <v>220</v>
      </c>
      <c r="K18" s="205" t="s">
        <v>215</v>
      </c>
    </row>
    <row r="19" spans="1:11" ht="16.5" customHeight="1" x14ac:dyDescent="0.35">
      <c r="A19" s="551"/>
      <c r="B19" s="200" t="s">
        <v>110</v>
      </c>
      <c r="C19" s="479" t="s">
        <v>124</v>
      </c>
      <c r="D19" s="480"/>
      <c r="E19" s="480"/>
      <c r="F19" s="480"/>
      <c r="G19" s="481"/>
      <c r="I19" s="206" t="s">
        <v>221</v>
      </c>
      <c r="J19" s="204" t="s">
        <v>222</v>
      </c>
      <c r="K19" s="205" t="s">
        <v>223</v>
      </c>
    </row>
    <row r="20" spans="1:11" ht="16.5" customHeight="1" x14ac:dyDescent="0.35">
      <c r="A20" s="544" t="s">
        <v>147</v>
      </c>
      <c r="B20" s="201" t="s">
        <v>160</v>
      </c>
      <c r="C20" s="547" t="s">
        <v>320</v>
      </c>
      <c r="D20" s="548"/>
      <c r="E20" s="548"/>
      <c r="F20" s="548"/>
      <c r="G20" s="549"/>
      <c r="I20" s="206" t="s">
        <v>604</v>
      </c>
      <c r="J20" s="204" t="s">
        <v>222</v>
      </c>
      <c r="K20" s="205" t="s">
        <v>215</v>
      </c>
    </row>
    <row r="21" spans="1:11" ht="16.5" customHeight="1" x14ac:dyDescent="0.35">
      <c r="A21" s="545"/>
      <c r="B21" s="199" t="s">
        <v>3</v>
      </c>
      <c r="C21" s="482" t="s">
        <v>117</v>
      </c>
      <c r="D21" s="483"/>
      <c r="E21" s="483"/>
      <c r="F21" s="483"/>
      <c r="G21" s="484"/>
      <c r="I21" s="206" t="s">
        <v>224</v>
      </c>
      <c r="J21" s="204" t="s">
        <v>225</v>
      </c>
      <c r="K21" s="205" t="s">
        <v>225</v>
      </c>
    </row>
    <row r="22" spans="1:11" ht="16.5" customHeight="1" x14ac:dyDescent="0.35">
      <c r="A22" s="545"/>
      <c r="B22" s="199" t="s">
        <v>4</v>
      </c>
      <c r="C22" s="482" t="s">
        <v>118</v>
      </c>
      <c r="D22" s="483"/>
      <c r="E22" s="483"/>
      <c r="F22" s="483"/>
      <c r="G22" s="484"/>
      <c r="I22" s="206" t="s">
        <v>226</v>
      </c>
      <c r="J22" s="204" t="s">
        <v>227</v>
      </c>
      <c r="K22" s="205" t="s">
        <v>227</v>
      </c>
    </row>
    <row r="23" spans="1:11" ht="16.5" customHeight="1" x14ac:dyDescent="0.35">
      <c r="A23" s="545"/>
      <c r="B23" s="199" t="s">
        <v>5</v>
      </c>
      <c r="C23" s="488" t="s">
        <v>123</v>
      </c>
      <c r="D23" s="489"/>
      <c r="E23" s="489"/>
      <c r="F23" s="489"/>
      <c r="G23" s="490"/>
      <c r="I23" s="207" t="s">
        <v>228</v>
      </c>
      <c r="J23" s="204" t="s">
        <v>229</v>
      </c>
      <c r="K23" s="205" t="s">
        <v>229</v>
      </c>
    </row>
    <row r="24" spans="1:11" ht="16.5" customHeight="1" x14ac:dyDescent="0.35">
      <c r="A24" s="545"/>
      <c r="B24" s="199" t="s">
        <v>6</v>
      </c>
      <c r="C24" s="50" t="s">
        <v>179</v>
      </c>
      <c r="D24" s="528" t="s">
        <v>125</v>
      </c>
      <c r="E24" s="529"/>
      <c r="F24" s="529"/>
      <c r="G24" s="530"/>
      <c r="I24" s="208"/>
      <c r="J24" s="204" t="s">
        <v>230</v>
      </c>
      <c r="K24" s="205" t="s">
        <v>230</v>
      </c>
    </row>
    <row r="25" spans="1:11" ht="16.5" customHeight="1" x14ac:dyDescent="0.35">
      <c r="A25" s="545"/>
      <c r="B25" s="199" t="s">
        <v>7</v>
      </c>
      <c r="C25" s="488" t="s">
        <v>123</v>
      </c>
      <c r="D25" s="489"/>
      <c r="E25" s="489"/>
      <c r="F25" s="489"/>
      <c r="G25" s="490"/>
      <c r="I25" s="209"/>
      <c r="J25" s="204" t="s">
        <v>231</v>
      </c>
      <c r="K25" s="205" t="s">
        <v>231</v>
      </c>
    </row>
    <row r="26" spans="1:11" ht="16.5" customHeight="1" x14ac:dyDescent="0.35">
      <c r="A26" s="546"/>
      <c r="B26" s="202" t="s">
        <v>110</v>
      </c>
      <c r="C26" s="479" t="s">
        <v>124</v>
      </c>
      <c r="D26" s="480"/>
      <c r="E26" s="480"/>
      <c r="F26" s="480"/>
      <c r="G26" s="481"/>
      <c r="I26" s="559" t="s">
        <v>286</v>
      </c>
      <c r="J26" s="559"/>
      <c r="K26" s="559"/>
    </row>
    <row r="27" spans="1:11" ht="16.5" customHeight="1" x14ac:dyDescent="0.35">
      <c r="A27" s="544" t="s">
        <v>103</v>
      </c>
      <c r="B27" s="198" t="s">
        <v>160</v>
      </c>
      <c r="C27" s="485" t="s">
        <v>321</v>
      </c>
      <c r="D27" s="486"/>
      <c r="E27" s="486"/>
      <c r="F27" s="486"/>
      <c r="G27" s="487"/>
      <c r="I27" s="565" t="s">
        <v>263</v>
      </c>
      <c r="J27" s="565"/>
      <c r="K27" s="565"/>
    </row>
    <row r="28" spans="1:11" ht="16.5" customHeight="1" x14ac:dyDescent="0.35">
      <c r="A28" s="545"/>
      <c r="B28" s="199" t="s">
        <v>3</v>
      </c>
      <c r="C28" s="482" t="s">
        <v>119</v>
      </c>
      <c r="D28" s="483"/>
      <c r="E28" s="483"/>
      <c r="F28" s="483"/>
      <c r="G28" s="484"/>
    </row>
    <row r="29" spans="1:11" ht="16.5" customHeight="1" x14ac:dyDescent="0.35">
      <c r="A29" s="545"/>
      <c r="B29" s="199" t="s">
        <v>4</v>
      </c>
      <c r="C29" s="482" t="s">
        <v>120</v>
      </c>
      <c r="D29" s="483"/>
      <c r="E29" s="483"/>
      <c r="F29" s="483"/>
      <c r="G29" s="484"/>
    </row>
    <row r="30" spans="1:11" ht="16.5" customHeight="1" x14ac:dyDescent="0.35">
      <c r="A30" s="545"/>
      <c r="B30" s="199" t="s">
        <v>5</v>
      </c>
      <c r="C30" s="488" t="s">
        <v>123</v>
      </c>
      <c r="D30" s="489"/>
      <c r="E30" s="489"/>
      <c r="F30" s="489"/>
      <c r="G30" s="490"/>
    </row>
    <row r="31" spans="1:11" ht="16.5" customHeight="1" x14ac:dyDescent="0.35">
      <c r="A31" s="545"/>
      <c r="B31" s="199" t="s">
        <v>6</v>
      </c>
      <c r="C31" s="50" t="s">
        <v>179</v>
      </c>
      <c r="D31" s="531" t="s">
        <v>125</v>
      </c>
      <c r="E31" s="532"/>
      <c r="F31" s="532"/>
      <c r="G31" s="533"/>
    </row>
    <row r="32" spans="1:11" ht="16.5" customHeight="1" x14ac:dyDescent="0.35">
      <c r="A32" s="545"/>
      <c r="B32" s="199" t="s">
        <v>7</v>
      </c>
      <c r="C32" s="488" t="s">
        <v>123</v>
      </c>
      <c r="D32" s="489"/>
      <c r="E32" s="489"/>
      <c r="F32" s="489"/>
      <c r="G32" s="490"/>
    </row>
    <row r="33" spans="1:10" ht="16.5" customHeight="1" thickBot="1" x14ac:dyDescent="0.4">
      <c r="A33" s="545"/>
      <c r="B33" s="200" t="s">
        <v>110</v>
      </c>
      <c r="C33" s="479" t="s">
        <v>124</v>
      </c>
      <c r="D33" s="480"/>
      <c r="E33" s="480"/>
      <c r="F33" s="480"/>
      <c r="G33" s="481"/>
    </row>
    <row r="34" spans="1:10" ht="16.5" customHeight="1" thickTop="1" x14ac:dyDescent="0.35">
      <c r="A34" s="536" t="s">
        <v>131</v>
      </c>
      <c r="B34" s="203" t="s">
        <v>143</v>
      </c>
      <c r="C34" s="538" t="s">
        <v>126</v>
      </c>
      <c r="D34" s="539"/>
      <c r="E34" s="539"/>
      <c r="F34" s="539"/>
      <c r="G34" s="540"/>
      <c r="I34" s="563" t="s">
        <v>324</v>
      </c>
      <c r="J34" s="564"/>
    </row>
    <row r="35" spans="1:10" ht="16.5" customHeight="1" x14ac:dyDescent="0.35">
      <c r="A35" s="537"/>
      <c r="B35" s="202" t="s">
        <v>142</v>
      </c>
      <c r="C35" s="491" t="s">
        <v>159</v>
      </c>
      <c r="D35" s="492"/>
      <c r="E35" s="492"/>
      <c r="F35" s="493" t="str">
        <f>IF($C$35="(半角数字 13桁)","",IF(9-MOD(SUMPRODUCT(MID(TEXT($C$35,"0000000000000"),{2,3,4,5,6,7,8,9,10,11,12,13},1)*{2,1,2,1,2,1,2,1,2,1,2,1}),9)=VALUE(MID(TEXT($C$35,"0000000000000"),1,1)),"","法人番号が間違っています！"))</f>
        <v/>
      </c>
      <c r="G35" s="494"/>
      <c r="I35" s="561" t="s">
        <v>232</v>
      </c>
      <c r="J35" s="562"/>
    </row>
    <row r="36" spans="1:10" ht="16.5" customHeight="1" x14ac:dyDescent="0.35">
      <c r="A36" s="541" t="s">
        <v>205</v>
      </c>
      <c r="B36" s="198" t="s">
        <v>185</v>
      </c>
      <c r="C36" s="485" t="s">
        <v>322</v>
      </c>
      <c r="D36" s="486"/>
      <c r="E36" s="486"/>
      <c r="F36" s="486"/>
      <c r="G36" s="487"/>
    </row>
    <row r="37" spans="1:10" ht="16.5" customHeight="1" x14ac:dyDescent="0.35">
      <c r="A37" s="542"/>
      <c r="B37" s="199" t="s">
        <v>4</v>
      </c>
      <c r="C37" s="482" t="s">
        <v>121</v>
      </c>
      <c r="D37" s="483"/>
      <c r="E37" s="483"/>
      <c r="F37" s="483"/>
      <c r="G37" s="484"/>
    </row>
    <row r="38" spans="1:10" ht="16.5" customHeight="1" x14ac:dyDescent="0.35">
      <c r="A38" s="543"/>
      <c r="B38" s="202" t="s">
        <v>6</v>
      </c>
      <c r="C38" s="51" t="s">
        <v>179</v>
      </c>
      <c r="D38" s="534" t="s">
        <v>125</v>
      </c>
      <c r="E38" s="534"/>
      <c r="F38" s="534"/>
      <c r="G38" s="535"/>
      <c r="H38" s="47" t="s">
        <v>287</v>
      </c>
    </row>
    <row r="39" spans="1:10" ht="9" customHeight="1" thickBot="1" x14ac:dyDescent="0.4">
      <c r="A39" s="22"/>
      <c r="B39" s="7"/>
      <c r="C39" s="30"/>
      <c r="D39" s="30"/>
      <c r="E39" s="30"/>
      <c r="F39" s="30"/>
      <c r="G39" s="30"/>
    </row>
    <row r="40" spans="1:10" ht="75" customHeight="1" x14ac:dyDescent="0.35">
      <c r="A40" s="39" t="s">
        <v>122</v>
      </c>
      <c r="B40" s="38" t="s">
        <v>127</v>
      </c>
      <c r="C40" s="566" t="str">
        <f ca="1">IF(隠しシート!G10="","送出し機関概要・招へい者人数未設定",隠しシート!G10)</f>
        <v>送出し機関概要・招へい者人数未設定</v>
      </c>
      <c r="D40" s="567"/>
      <c r="E40" s="567"/>
      <c r="F40" s="567"/>
      <c r="G40" s="568"/>
      <c r="H40" s="151"/>
      <c r="I40" s="554" t="s">
        <v>609</v>
      </c>
      <c r="J40" s="555"/>
    </row>
    <row r="41" spans="1:10" ht="24" customHeight="1" thickBot="1" x14ac:dyDescent="0.4">
      <c r="A41" s="31"/>
      <c r="B41" s="32" t="s">
        <v>128</v>
      </c>
      <c r="C41" s="556" t="str">
        <f ca="1">IF(隠しシート!C201&lt;&gt;0,隠しシート!C201,C40)</f>
        <v>送出し機関概要・招へい者人数未設定</v>
      </c>
      <c r="D41" s="557"/>
      <c r="E41" s="557"/>
      <c r="F41" s="557"/>
      <c r="G41" s="558"/>
      <c r="H41" s="152"/>
      <c r="I41" s="554"/>
      <c r="J41" s="555"/>
    </row>
  </sheetData>
  <sheetProtection algorithmName="SHA-512" hashValue="BX7c+TnBLmcHkrH05b5GnqtDrrVJyZM0euZvgwcGZi4nQzHtImsFajHLd2bBS309LhCb5aFbX8fF6MA4qVw0OA==" saltValue="9KjFjJVxWkzmWVCjZRVbkQ==" spinCount="100000" sheet="1" formatCells="0" formatColumns="0" formatRows="0"/>
  <mergeCells count="57">
    <mergeCell ref="I40:J41"/>
    <mergeCell ref="C41:G41"/>
    <mergeCell ref="I26:K26"/>
    <mergeCell ref="I12:K12"/>
    <mergeCell ref="I35:J35"/>
    <mergeCell ref="I34:J34"/>
    <mergeCell ref="I27:K27"/>
    <mergeCell ref="C16:G16"/>
    <mergeCell ref="C18:G18"/>
    <mergeCell ref="D17:G17"/>
    <mergeCell ref="C13:G13"/>
    <mergeCell ref="C26:G26"/>
    <mergeCell ref="C25:G25"/>
    <mergeCell ref="C40:G40"/>
    <mergeCell ref="C33:G33"/>
    <mergeCell ref="C36:G36"/>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A4:G4"/>
    <mergeCell ref="A12:B12"/>
    <mergeCell ref="C5:G5"/>
    <mergeCell ref="C11:G11"/>
    <mergeCell ref="C12:G12"/>
    <mergeCell ref="C8:D8"/>
    <mergeCell ref="A6:B6"/>
    <mergeCell ref="A5:B5"/>
    <mergeCell ref="A7:B7"/>
    <mergeCell ref="A8:B8"/>
    <mergeCell ref="C7:G7"/>
    <mergeCell ref="C6:G6"/>
    <mergeCell ref="A9:B9"/>
    <mergeCell ref="C9:D9"/>
    <mergeCell ref="I9:J9"/>
    <mergeCell ref="C19:G19"/>
    <mergeCell ref="C14:G14"/>
    <mergeCell ref="C37:G37"/>
    <mergeCell ref="C27:G27"/>
    <mergeCell ref="C28:G28"/>
    <mergeCell ref="C29:G29"/>
    <mergeCell ref="C30:G30"/>
    <mergeCell ref="C32:G32"/>
    <mergeCell ref="C35:E35"/>
    <mergeCell ref="F35:G35"/>
  </mergeCells>
  <phoneticPr fontId="11"/>
  <conditionalFormatting sqref="C6:G6">
    <cfRule type="expression" dxfId="856" priority="168">
      <formula>C6=""</formula>
    </cfRule>
  </conditionalFormatting>
  <conditionalFormatting sqref="C7:G7">
    <cfRule type="expression" dxfId="855" priority="119">
      <formula>OR($C7="※選択してください",$C7="")</formula>
    </cfRule>
  </conditionalFormatting>
  <conditionalFormatting sqref="C11:G11">
    <cfRule type="expression" dxfId="854" priority="116">
      <formula>OR($C11="(交流計画を実施する機関)",$C11="")</formula>
    </cfRule>
  </conditionalFormatting>
  <conditionalFormatting sqref="C12:G12">
    <cfRule type="expression" dxfId="853" priority="115">
      <formula>OR($C12="(招へい者に授与する修了証に記載される名称　※上記受入れ機関名と異なっても構いません。)",$C12="")</formula>
    </cfRule>
  </conditionalFormatting>
  <conditionalFormatting sqref="C36:G36">
    <cfRule type="expression" dxfId="852" priority="87">
      <formula>OR($C36="(実施責任者　契約法人名より下位の部署名・役職名)",$C36="")</formula>
    </cfRule>
  </conditionalFormatting>
  <conditionalFormatting sqref="C37:G37">
    <cfRule type="expression" dxfId="851" priority="85">
      <formula>OR($C37="(実施責任者　氏名)",$C37="")</formula>
    </cfRule>
  </conditionalFormatting>
  <conditionalFormatting sqref="C17">
    <cfRule type="expression" dxfId="850" priority="77">
      <formula>OR($C17="※選択",$C17="")</formula>
    </cfRule>
  </conditionalFormatting>
  <conditionalFormatting sqref="C13:G13">
    <cfRule type="expression" dxfId="849" priority="76">
      <formula>OR($C13="",$C13="(実施主担当者　受入れ機関名より下位の部署名)")</formula>
    </cfRule>
  </conditionalFormatting>
  <conditionalFormatting sqref="C14:G14">
    <cfRule type="expression" dxfId="848" priority="75">
      <formula>OR($C14="",$C14="(実施主担当者　役職名)")</formula>
    </cfRule>
  </conditionalFormatting>
  <conditionalFormatting sqref="C15:G15">
    <cfRule type="expression" dxfId="847" priority="74">
      <formula>OR($C15="(実施主担当者　氏名)",$C15="")</formula>
    </cfRule>
  </conditionalFormatting>
  <conditionalFormatting sqref="D17:G17">
    <cfRule type="expression" dxfId="846" priority="2201">
      <formula>OR($D17="(市区町村以下)",$D17="")</formula>
    </cfRule>
  </conditionalFormatting>
  <conditionalFormatting sqref="D38:G38">
    <cfRule type="expression" dxfId="845" priority="65">
      <formula>OR($D38="(市区町村以下)",$D38="")</formula>
    </cfRule>
  </conditionalFormatting>
  <conditionalFormatting sqref="C34:G34">
    <cfRule type="expression" dxfId="844" priority="63">
      <formula>OR($C34="(契約する法人格を有する機関名)",$C34="")</formula>
    </cfRule>
  </conditionalFormatting>
  <conditionalFormatting sqref="C22:G22">
    <cfRule type="expression" dxfId="843" priority="40">
      <formula>OR($C22="(連絡担当者　氏名)",$C22="")</formula>
    </cfRule>
  </conditionalFormatting>
  <conditionalFormatting sqref="C23:G23">
    <cfRule type="expression" dxfId="842" priority="39">
      <formula>OR($C23="(半角数字)",$C23="")</formula>
    </cfRule>
  </conditionalFormatting>
  <conditionalFormatting sqref="C25:G25">
    <cfRule type="expression" dxfId="841" priority="38">
      <formula>OR($C25="(半角数字)",$C25="")</formula>
    </cfRule>
  </conditionalFormatting>
  <conditionalFormatting sqref="C26:G26">
    <cfRule type="expression" dxfId="840" priority="37">
      <formula>OR($C26="(半角英数字)",$C26="")</formula>
    </cfRule>
  </conditionalFormatting>
  <conditionalFormatting sqref="D24:G24">
    <cfRule type="expression" dxfId="839" priority="43">
      <formula>OR($D24="(市区町村以下)",$D24="")</formula>
    </cfRule>
  </conditionalFormatting>
  <conditionalFormatting sqref="C29:G29">
    <cfRule type="expression" dxfId="838" priority="32">
      <formula>OR($C29="(事務担当者　氏名)",$C29="")</formula>
    </cfRule>
  </conditionalFormatting>
  <conditionalFormatting sqref="C30:G30">
    <cfRule type="expression" dxfId="837" priority="31">
      <formula>OR($C30="(半角数字)",$C30="")</formula>
    </cfRule>
  </conditionalFormatting>
  <conditionalFormatting sqref="C32:G32">
    <cfRule type="expression" dxfId="836" priority="30">
      <formula>OR($C32="(半角数字)",$C32="")</formula>
    </cfRule>
  </conditionalFormatting>
  <conditionalFormatting sqref="C33:G33">
    <cfRule type="expression" dxfId="835" priority="29">
      <formula>OR($C33="(半角英数字)",$C33="")</formula>
    </cfRule>
  </conditionalFormatting>
  <conditionalFormatting sqref="D31:G31">
    <cfRule type="expression" dxfId="834" priority="35">
      <formula>OR($D31="(市区町村以下)",$D31="")</formula>
    </cfRule>
  </conditionalFormatting>
  <conditionalFormatting sqref="C20:G20">
    <cfRule type="expression" dxfId="833" priority="28">
      <formula>OR($C20="",$C20="(連絡担当者　受入れ機関名より下位の部署名)")</formula>
    </cfRule>
  </conditionalFormatting>
  <conditionalFormatting sqref="C21:G21">
    <cfRule type="expression" dxfId="832" priority="27">
      <formula>OR($C21="",$C21="(連絡担当者　役職名)")</formula>
    </cfRule>
  </conditionalFormatting>
  <conditionalFormatting sqref="C27:G27">
    <cfRule type="expression" dxfId="831" priority="25">
      <formula>OR($C27="",$C27="(事務担当者　受入れ機関名より下位の部署名)")</formula>
    </cfRule>
  </conditionalFormatting>
  <conditionalFormatting sqref="C28:G28">
    <cfRule type="expression" dxfId="830" priority="24">
      <formula>OR($C28="",$C28="(事務担当者　役職名)")</formula>
    </cfRule>
  </conditionalFormatting>
  <conditionalFormatting sqref="C24">
    <cfRule type="expression" dxfId="829" priority="20">
      <formula>OR($C24="※選択",$C24="")</formula>
    </cfRule>
  </conditionalFormatting>
  <conditionalFormatting sqref="C31">
    <cfRule type="expression" dxfId="828" priority="19">
      <formula>OR($C31="※選択",$C31="")</formula>
    </cfRule>
  </conditionalFormatting>
  <conditionalFormatting sqref="C38">
    <cfRule type="expression" dxfId="827" priority="18">
      <formula>OR($C38="※選択",$C38="")</formula>
    </cfRule>
  </conditionalFormatting>
  <conditionalFormatting sqref="C35">
    <cfRule type="expression" dxfId="826" priority="16">
      <formula>OR($C35="(半角数字 13桁)",$C35="")</formula>
    </cfRule>
  </conditionalFormatting>
  <conditionalFormatting sqref="C35:G35">
    <cfRule type="expression" dxfId="825" priority="17">
      <formula>$F$35="法人番号が間違っています！"</formula>
    </cfRule>
  </conditionalFormatting>
  <conditionalFormatting sqref="C16:G16">
    <cfRule type="expression" dxfId="824" priority="15">
      <formula>OR($C16="(半角数字)",$C16="")</formula>
    </cfRule>
  </conditionalFormatting>
  <conditionalFormatting sqref="C18:G18">
    <cfRule type="expression" dxfId="823" priority="14">
      <formula>OR($C18="(半角数字)",$C18="")</formula>
    </cfRule>
  </conditionalFormatting>
  <conditionalFormatting sqref="C19:G19">
    <cfRule type="expression" dxfId="822" priority="13">
      <formula>OR($C19="(半角英数字)",$C19="")</formula>
    </cfRule>
  </conditionalFormatting>
  <conditionalFormatting sqref="G9">
    <cfRule type="expression" dxfId="821" priority="6">
      <formula>$G$9="※選択してください"</formula>
    </cfRule>
  </conditionalFormatting>
  <conditionalFormatting sqref="C9:D9">
    <cfRule type="expression" dxfId="820" priority="4">
      <formula>AND($G$9="オンライン交流実施",$C$9="")</formula>
    </cfRule>
  </conditionalFormatting>
  <conditionalFormatting sqref="F9">
    <cfRule type="expression" dxfId="819" priority="3">
      <formula>AND($G$9="オンライン交流実施",$F$9="")</formula>
    </cfRule>
  </conditionalFormatting>
  <conditionalFormatting sqref="C8:D8">
    <cfRule type="expression" dxfId="818" priority="2">
      <formula>OR($C8="(入国日)",$C8="")</formula>
    </cfRule>
  </conditionalFormatting>
  <conditionalFormatting sqref="F8">
    <cfRule type="expression" dxfId="817" priority="1">
      <formula>OR($F8="(出国日)",$F8="")</formula>
    </cfRule>
  </conditionalFormatting>
  <dataValidations count="8">
    <dataValidation type="list" allowBlank="1" showInputMessage="1" showErrorMessage="1" sqref="C7:D7" xr:uid="{632CEB1E-6375-49DD-964F-DB1A374A9A69}">
      <formula1>"※選択してください,A.科学技術体験コース,B.共同研究活動コース,C.科学技術研修コース"</formula1>
    </dataValidation>
    <dataValidation imeMode="off" allowBlank="1" showInputMessage="1" showErrorMessage="1" sqref="C12:G12 C18:G19 C32:G33 C25:G26"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7 C24 C31 C38"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imeMode="disabled" allowBlank="1" showInputMessage="1" showErrorMessage="1" sqref="C8:D9 F8:F9" xr:uid="{EDE9083C-6D96-47D0-87D5-DEDD80307563}">
      <formula1>45017</formula1>
      <formula2>45366</formula2>
    </dataValidation>
    <dataValidation imeMode="disabled" allowBlank="1" showInputMessage="1" showErrorMessage="1" sqref="C30:G30 C23:G23 C16:G16" xr:uid="{126341BC-271B-4040-9E6E-09AA36D9D4A7}"/>
    <dataValidation type="textLength" errorStyle="warning" imeMode="disabled" operator="equal" allowBlank="1" showInputMessage="1" showErrorMessage="1" errorTitle="桁数があっていません。" error="再度入力してください。" sqref="C35:E35" xr:uid="{B39D44EF-DC11-49A1-9886-EFE025B2A159}">
      <formula1>13</formula1>
    </dataValidation>
    <dataValidation type="list" allowBlank="1" showInputMessage="1" showErrorMessage="1" sqref="G9" xr:uid="{4BB09B12-DA6E-4D32-93BE-569D48175992}">
      <formula1>"※選択してください,オンライン交流実施なし,オンライン交流実施"</formula1>
    </dataValidation>
  </dataValidations>
  <printOptions horizontalCentered="1"/>
  <pageMargins left="0.59055118110236227" right="0.59055118110236227" top="0.39370078740157483" bottom="0.39370078740157483" header="0.19685039370078741" footer="0.19685039370078741"/>
  <pageSetup paperSize="9" scale="87" orientation="portrait" r:id="rId1"/>
  <headerFooter>
    <oddHeader>&amp;C&amp;9&amp;F</oddHeader>
    <oddFooter>&amp;C&amp;10&amp;P/&amp;N</oddFooter>
  </headerFooter>
  <ignoredErrors>
    <ignoredError sqref="F35"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7"/>
  <sheetViews>
    <sheetView showGridLines="0" zoomScaleNormal="100" workbookViewId="0">
      <selection sqref="A1:D1"/>
    </sheetView>
  </sheetViews>
  <sheetFormatPr defaultColWidth="8.85546875" defaultRowHeight="13.5" x14ac:dyDescent="0.35"/>
  <cols>
    <col min="1" max="1" width="16.35546875" style="459" customWidth="1"/>
    <col min="2" max="2" width="32.35546875" style="459" customWidth="1"/>
    <col min="3" max="3" width="17.85546875" style="459" bestFit="1" customWidth="1"/>
    <col min="4" max="4" width="6.42578125" style="459" customWidth="1"/>
    <col min="5" max="5" width="17.140625" style="450" customWidth="1"/>
    <col min="6" max="6" width="9.5703125" style="450" bestFit="1" customWidth="1"/>
    <col min="7" max="7" width="12.85546875" style="450" customWidth="1"/>
    <col min="8" max="8" width="7.640625" style="452" bestFit="1" customWidth="1"/>
    <col min="9" max="16" width="2.2109375" style="452" bestFit="1" customWidth="1"/>
    <col min="17" max="19" width="3.140625" style="452" bestFit="1" customWidth="1"/>
    <col min="20" max="20" width="3.140625" style="450" bestFit="1" customWidth="1"/>
    <col min="21" max="16384" width="8.85546875" style="450"/>
  </cols>
  <sheetData>
    <row r="1" spans="1:20" ht="39" customHeight="1" x14ac:dyDescent="0.35">
      <c r="A1" s="1118" t="s">
        <v>151</v>
      </c>
      <c r="B1" s="1118"/>
      <c r="C1" s="1118"/>
      <c r="D1" s="1118"/>
      <c r="F1" s="1119" t="s">
        <v>153</v>
      </c>
      <c r="G1" s="1119"/>
      <c r="H1" s="1119"/>
      <c r="I1" s="1119"/>
      <c r="J1" s="1119"/>
      <c r="K1" s="1119"/>
      <c r="L1" s="1119"/>
      <c r="M1" s="1119"/>
      <c r="N1" s="1119"/>
      <c r="O1" s="1119"/>
      <c r="P1" s="1119"/>
      <c r="Q1" s="1119"/>
      <c r="R1" s="1119"/>
      <c r="S1" s="1119"/>
      <c r="T1" s="1119"/>
    </row>
    <row r="2" spans="1:20" x14ac:dyDescent="0.35">
      <c r="A2" s="451" t="s">
        <v>528</v>
      </c>
      <c r="B2" s="451" t="s">
        <v>93</v>
      </c>
      <c r="C2" s="451" t="s">
        <v>104</v>
      </c>
      <c r="D2" s="451" t="s">
        <v>105</v>
      </c>
      <c r="H2" s="452">
        <v>1</v>
      </c>
      <c r="I2" s="452">
        <v>2</v>
      </c>
      <c r="J2" s="452">
        <v>3</v>
      </c>
      <c r="K2" s="452">
        <v>4</v>
      </c>
      <c r="L2" s="452">
        <v>5</v>
      </c>
      <c r="M2" s="452">
        <v>6</v>
      </c>
      <c r="N2" s="452">
        <v>7</v>
      </c>
      <c r="O2" s="452">
        <v>8</v>
      </c>
      <c r="P2" s="452">
        <v>9</v>
      </c>
      <c r="Q2" s="452">
        <v>10</v>
      </c>
      <c r="R2" s="452">
        <v>11</v>
      </c>
      <c r="S2" s="452">
        <v>12</v>
      </c>
      <c r="T2" s="452">
        <v>13</v>
      </c>
    </row>
    <row r="3" spans="1:20" ht="15.75" customHeight="1" x14ac:dyDescent="0.35">
      <c r="A3" s="451"/>
      <c r="B3" s="451" t="s">
        <v>23</v>
      </c>
      <c r="C3" s="453">
        <f ca="1">SUMIF('3)招へい者4)受入れ体制'!$B$5:$L$29,B3,'3)招へい者4)受入れ体制'!$L$5:$L$29)</f>
        <v>0</v>
      </c>
      <c r="D3" s="451" t="str">
        <f ca="1">IF(C3&gt;0,"※選択してください："&amp;C3&amp;"人　","")</f>
        <v/>
      </c>
      <c r="F3" s="450" t="s">
        <v>133</v>
      </c>
      <c r="G3" s="454" t="str">
        <f>'1)受入れ機関概要'!C35</f>
        <v>(半角数字 13桁)</v>
      </c>
      <c r="H3" s="452" t="e">
        <f>VALUE(MID($G$3,H$2,1))</f>
        <v>#VALUE!</v>
      </c>
      <c r="I3" s="452" t="str">
        <f>MID($G$3,I$2,1)</f>
        <v>半</v>
      </c>
      <c r="J3" s="452" t="str">
        <f t="shared" ref="J3:T3" si="0">MID($G$3,J$2,1)</f>
        <v>角</v>
      </c>
      <c r="K3" s="452" t="str">
        <f t="shared" si="0"/>
        <v>数</v>
      </c>
      <c r="L3" s="452" t="str">
        <f t="shared" si="0"/>
        <v>字</v>
      </c>
      <c r="M3" s="452" t="str">
        <f t="shared" si="0"/>
        <v xml:space="preserve"> </v>
      </c>
      <c r="N3" s="452" t="str">
        <f t="shared" si="0"/>
        <v>1</v>
      </c>
      <c r="O3" s="452" t="str">
        <f t="shared" si="0"/>
        <v>3</v>
      </c>
      <c r="P3" s="452" t="str">
        <f t="shared" si="0"/>
        <v>桁</v>
      </c>
      <c r="Q3" s="452" t="str">
        <f t="shared" si="0"/>
        <v>)</v>
      </c>
      <c r="R3" s="452" t="str">
        <f t="shared" si="0"/>
        <v/>
      </c>
      <c r="S3" s="452" t="str">
        <f t="shared" si="0"/>
        <v/>
      </c>
      <c r="T3" s="452" t="str">
        <f t="shared" si="0"/>
        <v/>
      </c>
    </row>
    <row r="4" spans="1:20" x14ac:dyDescent="0.35">
      <c r="A4" s="451" t="s">
        <v>330</v>
      </c>
      <c r="B4" s="451" t="s">
        <v>330</v>
      </c>
      <c r="C4" s="453">
        <f ca="1">SUMIF('3)招へい者4)受入れ体制'!$B$5:$L$29,B4,'3)招へい者4)受入れ体制'!$L$5:$L$29)</f>
        <v>0</v>
      </c>
      <c r="D4" s="451" t="str">
        <f ca="1">IF(C4&gt;0,B4&amp;"："&amp;C4&amp;"人","")</f>
        <v/>
      </c>
      <c r="F4" s="450" t="s">
        <v>135</v>
      </c>
      <c r="G4" s="450" t="e">
        <f>I3+K3+M3+O3+Q3+S3</f>
        <v>#VALUE!</v>
      </c>
    </row>
    <row r="5" spans="1:20" x14ac:dyDescent="0.35">
      <c r="A5" s="451" t="s">
        <v>331</v>
      </c>
      <c r="B5" s="455" t="s">
        <v>331</v>
      </c>
      <c r="C5" s="453">
        <f ca="1">SUMIF('3)招へい者4)受入れ体制'!$B$5:$L$29,B5,'3)招へい者4)受入れ体制'!$L$5:$L$29)</f>
        <v>0</v>
      </c>
      <c r="D5" s="451" t="str">
        <f t="shared" ref="D5:D68" ca="1" si="1">IF(C5&gt;0,B5&amp;"："&amp;C5&amp;"人","")</f>
        <v/>
      </c>
      <c r="F5" s="450" t="s">
        <v>134</v>
      </c>
      <c r="G5" s="450" t="e">
        <f>J3+L3+N3+P3+R3+T3</f>
        <v>#VALUE!</v>
      </c>
    </row>
    <row r="6" spans="1:20" x14ac:dyDescent="0.35">
      <c r="A6" s="451" t="s">
        <v>332</v>
      </c>
      <c r="B6" s="455" t="s">
        <v>332</v>
      </c>
      <c r="C6" s="453">
        <f ca="1">SUMIF('3)招へい者4)受入れ体制'!$B$5:$L$29,B6,'3)招へい者4)受入れ体制'!$L$5:$L$29)</f>
        <v>0</v>
      </c>
      <c r="D6" s="451" t="str">
        <f t="shared" ca="1" si="1"/>
        <v/>
      </c>
      <c r="F6" s="450" t="s">
        <v>136</v>
      </c>
      <c r="G6" s="456" t="e">
        <f>IF(MID(TEXT(((G4*2)+G5)/9,"@"),3,1)="",0,MID(TEXT(((G4*2)+G5)/9,"@"),3,1))</f>
        <v>#VALUE!</v>
      </c>
    </row>
    <row r="7" spans="1:20" x14ac:dyDescent="0.35">
      <c r="A7" s="451" t="s">
        <v>333</v>
      </c>
      <c r="B7" s="455" t="s">
        <v>333</v>
      </c>
      <c r="C7" s="453">
        <f ca="1">SUMIF('3)招へい者4)受入れ体制'!$B$5:$L$29,B7,'3)招へい者4)受入れ体制'!$L$5:$L$29)</f>
        <v>0</v>
      </c>
      <c r="D7" s="451" t="str">
        <f t="shared" ca="1" si="1"/>
        <v/>
      </c>
      <c r="F7" s="450" t="s">
        <v>137</v>
      </c>
      <c r="G7" s="450" t="e">
        <f>VALUE(P2-G6)</f>
        <v>#VALUE!</v>
      </c>
    </row>
    <row r="8" spans="1:20" x14ac:dyDescent="0.35">
      <c r="A8" s="451" t="s">
        <v>334</v>
      </c>
      <c r="B8" s="455" t="s">
        <v>597</v>
      </c>
      <c r="C8" s="453">
        <f ca="1">SUMIF('3)招へい者4)受入れ体制'!$B$5:$L$29,B8,'3)招へい者4)受入れ体制'!$L$5:$L$29)</f>
        <v>0</v>
      </c>
      <c r="D8" s="451" t="str">
        <f t="shared" ca="1" si="1"/>
        <v/>
      </c>
      <c r="G8" s="452" t="e">
        <f>IF(VALUE(G7)=0,"",IF(VALUE(G7)=VALUE(H3),"○","×"))</f>
        <v>#VALUE!</v>
      </c>
    </row>
    <row r="9" spans="1:20" x14ac:dyDescent="0.35">
      <c r="A9" s="451" t="s">
        <v>335</v>
      </c>
      <c r="B9" s="455" t="s">
        <v>336</v>
      </c>
      <c r="C9" s="453">
        <f ca="1">SUMIF('3)招へい者4)受入れ体制'!$B$5:$L$29,B9,'3)招へい者4)受入れ体制'!$L$5:$L$29)</f>
        <v>0</v>
      </c>
      <c r="D9" s="451" t="str">
        <f t="shared" ca="1" si="1"/>
        <v/>
      </c>
      <c r="S9" s="450"/>
    </row>
    <row r="10" spans="1:20" x14ac:dyDescent="0.35">
      <c r="A10" s="451" t="s">
        <v>337</v>
      </c>
      <c r="B10" s="455" t="s">
        <v>337</v>
      </c>
      <c r="C10" s="453">
        <f ca="1">SUMIF('3)招へい者4)受入れ体制'!$B$5:$L$29,B10,'3)招へい者4)受入れ体制'!$L$5:$L$29)</f>
        <v>0</v>
      </c>
      <c r="D10" s="451" t="str">
        <f t="shared" ca="1" si="1"/>
        <v/>
      </c>
      <c r="G10" s="457" t="str">
        <f ca="1">_xlfn.TEXTJOIN(",　",TRUE,$D$4:$D$200)</f>
        <v/>
      </c>
    </row>
    <row r="11" spans="1:20" x14ac:dyDescent="0.35">
      <c r="A11" s="451" t="s">
        <v>338</v>
      </c>
      <c r="B11" s="451" t="s">
        <v>338</v>
      </c>
      <c r="C11" s="453">
        <f ca="1">SUMIF('3)招へい者4)受入れ体制'!$B$5:$L$29,B11,'3)招へい者4)受入れ体制'!$L$5:$L$29)</f>
        <v>0</v>
      </c>
      <c r="D11" s="451" t="str">
        <f t="shared" ca="1" si="1"/>
        <v/>
      </c>
    </row>
    <row r="12" spans="1:20" x14ac:dyDescent="0.35">
      <c r="A12" s="451" t="s">
        <v>339</v>
      </c>
      <c r="B12" s="455" t="s">
        <v>339</v>
      </c>
      <c r="C12" s="453">
        <f ca="1">SUMIF('3)招へい者4)受入れ体制'!$B$5:$L$29,B12,'3)招へい者4)受入れ体制'!$L$5:$L$29)</f>
        <v>0</v>
      </c>
      <c r="D12" s="451" t="str">
        <f t="shared" ca="1" si="1"/>
        <v/>
      </c>
      <c r="T12" s="452"/>
    </row>
    <row r="13" spans="1:20" x14ac:dyDescent="0.35">
      <c r="A13" s="451" t="s">
        <v>340</v>
      </c>
      <c r="B13" s="455" t="s">
        <v>340</v>
      </c>
      <c r="C13" s="453">
        <f ca="1">SUMIF('3)招へい者4)受入れ体制'!$B$5:$L$29,B13,'3)招へい者4)受入れ体制'!$L$5:$L$29)</f>
        <v>0</v>
      </c>
      <c r="D13" s="451" t="str">
        <f t="shared" ca="1" si="1"/>
        <v/>
      </c>
      <c r="G13" s="454"/>
      <c r="T13" s="452"/>
    </row>
    <row r="14" spans="1:20" x14ac:dyDescent="0.35">
      <c r="A14" s="451" t="s">
        <v>341</v>
      </c>
      <c r="B14" s="458" t="s">
        <v>341</v>
      </c>
      <c r="C14" s="453">
        <f ca="1">SUMIF('3)招へい者4)受入れ体制'!$B$5:$L$29,B14,'3)招へい者4)受入れ体制'!$L$5:$L$29)</f>
        <v>0</v>
      </c>
      <c r="D14" s="451" t="str">
        <f t="shared" ca="1" si="1"/>
        <v/>
      </c>
    </row>
    <row r="15" spans="1:20" x14ac:dyDescent="0.35">
      <c r="A15" s="451" t="s">
        <v>342</v>
      </c>
      <c r="B15" s="455" t="s">
        <v>342</v>
      </c>
      <c r="C15" s="453">
        <f ca="1">SUMIF('3)招へい者4)受入れ体制'!$B$5:$L$29,B15,'3)招へい者4)受入れ体制'!$L$5:$L$29)</f>
        <v>0</v>
      </c>
      <c r="D15" s="451" t="str">
        <f t="shared" ca="1" si="1"/>
        <v/>
      </c>
    </row>
    <row r="16" spans="1:20" x14ac:dyDescent="0.35">
      <c r="A16" s="451" t="s">
        <v>343</v>
      </c>
      <c r="B16" s="455" t="s">
        <v>343</v>
      </c>
      <c r="C16" s="453">
        <f ca="1">SUMIF('3)招へい者4)受入れ体制'!$B$5:$L$29,B16,'3)招へい者4)受入れ体制'!$L$5:$L$29)</f>
        <v>0</v>
      </c>
      <c r="D16" s="451" t="str">
        <f t="shared" ca="1" si="1"/>
        <v/>
      </c>
      <c r="G16" s="456"/>
    </row>
    <row r="17" spans="1:7" x14ac:dyDescent="0.35">
      <c r="A17" s="451" t="s">
        <v>344</v>
      </c>
      <c r="B17" s="455" t="s">
        <v>344</v>
      </c>
      <c r="C17" s="453">
        <f ca="1">SUMIF('3)招へい者4)受入れ体制'!$B$5:$L$29,B17,'3)招へい者4)受入れ体制'!$L$5:$L$29)</f>
        <v>0</v>
      </c>
      <c r="D17" s="451" t="str">
        <f t="shared" ca="1" si="1"/>
        <v/>
      </c>
    </row>
    <row r="18" spans="1:7" x14ac:dyDescent="0.35">
      <c r="A18" s="451" t="s">
        <v>345</v>
      </c>
      <c r="B18" s="455" t="s">
        <v>345</v>
      </c>
      <c r="C18" s="453">
        <f ca="1">SUMIF('3)招へい者4)受入れ体制'!$B$5:$L$29,B18,'3)招へい者4)受入れ体制'!$L$5:$L$29)</f>
        <v>0</v>
      </c>
      <c r="D18" s="451" t="str">
        <f t="shared" ca="1" si="1"/>
        <v/>
      </c>
      <c r="G18" s="452"/>
    </row>
    <row r="19" spans="1:7" x14ac:dyDescent="0.35">
      <c r="A19" s="451" t="s">
        <v>346</v>
      </c>
      <c r="B19" s="455" t="s">
        <v>346</v>
      </c>
      <c r="C19" s="453">
        <f ca="1">SUMIF('3)招へい者4)受入れ体制'!$B$5:$L$29,B19,'3)招へい者4)受入れ体制'!$L$5:$L$29)</f>
        <v>0</v>
      </c>
      <c r="D19" s="451" t="str">
        <f t="shared" ca="1" si="1"/>
        <v/>
      </c>
    </row>
    <row r="20" spans="1:7" x14ac:dyDescent="0.35">
      <c r="A20" s="451" t="s">
        <v>347</v>
      </c>
      <c r="B20" s="455" t="s">
        <v>347</v>
      </c>
      <c r="C20" s="453">
        <f ca="1">SUMIF('3)招へい者4)受入れ体制'!$B$5:$L$29,B20,'3)招へい者4)受入れ体制'!$L$5:$L$29)</f>
        <v>0</v>
      </c>
      <c r="D20" s="451" t="str">
        <f t="shared" ca="1" si="1"/>
        <v/>
      </c>
    </row>
    <row r="21" spans="1:7" x14ac:dyDescent="0.35">
      <c r="A21" s="451" t="s">
        <v>348</v>
      </c>
      <c r="B21" s="455" t="s">
        <v>348</v>
      </c>
      <c r="C21" s="453">
        <f ca="1">SUMIF('3)招へい者4)受入れ体制'!$B$5:$L$29,B21,'3)招へい者4)受入れ体制'!$L$5:$L$29)</f>
        <v>0</v>
      </c>
      <c r="D21" s="451" t="str">
        <f t="shared" ca="1" si="1"/>
        <v/>
      </c>
    </row>
    <row r="22" spans="1:7" x14ac:dyDescent="0.35">
      <c r="A22" s="451" t="s">
        <v>349</v>
      </c>
      <c r="B22" s="455" t="s">
        <v>349</v>
      </c>
      <c r="C22" s="453">
        <f ca="1">SUMIF('3)招へい者4)受入れ体制'!$B$5:$L$29,B22,'3)招へい者4)受入れ体制'!$L$5:$L$29)</f>
        <v>0</v>
      </c>
      <c r="D22" s="451" t="str">
        <f t="shared" ca="1" si="1"/>
        <v/>
      </c>
    </row>
    <row r="23" spans="1:7" x14ac:dyDescent="0.35">
      <c r="A23" s="451" t="s">
        <v>350</v>
      </c>
      <c r="B23" s="451" t="s">
        <v>350</v>
      </c>
      <c r="C23" s="453">
        <f ca="1">SUMIF('3)招へい者4)受入れ体制'!$B$5:$L$29,B23,'3)招へい者4)受入れ体制'!$L$5:$L$29)</f>
        <v>0</v>
      </c>
      <c r="D23" s="451" t="str">
        <f t="shared" ca="1" si="1"/>
        <v/>
      </c>
    </row>
    <row r="24" spans="1:7" x14ac:dyDescent="0.35">
      <c r="A24" s="451" t="s">
        <v>351</v>
      </c>
      <c r="B24" s="455" t="s">
        <v>351</v>
      </c>
      <c r="C24" s="453">
        <f ca="1">SUMIF('3)招へい者4)受入れ体制'!$B$5:$L$29,B24,'3)招へい者4)受入れ体制'!$L$5:$L$29)</f>
        <v>0</v>
      </c>
      <c r="D24" s="451" t="str">
        <f t="shared" ca="1" si="1"/>
        <v/>
      </c>
    </row>
    <row r="25" spans="1:7" x14ac:dyDescent="0.35">
      <c r="A25" s="451" t="s">
        <v>352</v>
      </c>
      <c r="B25" s="455" t="s">
        <v>352</v>
      </c>
      <c r="C25" s="453">
        <f ca="1">SUMIF('3)招へい者4)受入れ体制'!$B$5:$L$29,B25,'3)招へい者4)受入れ体制'!$L$5:$L$29)</f>
        <v>0</v>
      </c>
      <c r="D25" s="451" t="str">
        <f t="shared" ca="1" si="1"/>
        <v/>
      </c>
    </row>
    <row r="26" spans="1:7" x14ac:dyDescent="0.35">
      <c r="A26" s="451" t="s">
        <v>353</v>
      </c>
      <c r="B26" s="455" t="s">
        <v>353</v>
      </c>
      <c r="C26" s="453">
        <f ca="1">SUMIF('3)招へい者4)受入れ体制'!$B$5:$L$29,B26,'3)招へい者4)受入れ体制'!$L$5:$L$29)</f>
        <v>0</v>
      </c>
      <c r="D26" s="451" t="str">
        <f t="shared" ca="1" si="1"/>
        <v/>
      </c>
    </row>
    <row r="27" spans="1:7" x14ac:dyDescent="0.35">
      <c r="A27" s="451" t="s">
        <v>354</v>
      </c>
      <c r="B27" s="455" t="s">
        <v>354</v>
      </c>
      <c r="C27" s="453">
        <f ca="1">SUMIF('3)招へい者4)受入れ体制'!$B$5:$L$29,B27,'3)招へい者4)受入れ体制'!$L$5:$L$29)</f>
        <v>0</v>
      </c>
      <c r="D27" s="451" t="str">
        <f t="shared" ca="1" si="1"/>
        <v/>
      </c>
    </row>
    <row r="28" spans="1:7" x14ac:dyDescent="0.35">
      <c r="A28" s="451" t="s">
        <v>355</v>
      </c>
      <c r="B28" s="455" t="s">
        <v>356</v>
      </c>
      <c r="C28" s="453">
        <f ca="1">SUMIF('3)招へい者4)受入れ体制'!$B$5:$L$29,B28,'3)招へい者4)受入れ体制'!$L$5:$L$29)</f>
        <v>0</v>
      </c>
      <c r="D28" s="451" t="str">
        <f t="shared" ca="1" si="1"/>
        <v/>
      </c>
    </row>
    <row r="29" spans="1:7" x14ac:dyDescent="0.35">
      <c r="A29" s="451" t="s">
        <v>357</v>
      </c>
      <c r="B29" s="455" t="s">
        <v>357</v>
      </c>
      <c r="C29" s="453">
        <f ca="1">SUMIF('3)招へい者4)受入れ体制'!$B$5:$L$29,B29,'3)招へい者4)受入れ体制'!$L$5:$L$29)</f>
        <v>0</v>
      </c>
      <c r="D29" s="451" t="str">
        <f t="shared" ca="1" si="1"/>
        <v/>
      </c>
    </row>
    <row r="30" spans="1:7" x14ac:dyDescent="0.35">
      <c r="A30" s="451" t="s">
        <v>358</v>
      </c>
      <c r="B30" s="458" t="s">
        <v>358</v>
      </c>
      <c r="C30" s="453">
        <f ca="1">SUMIF('3)招へい者4)受入れ体制'!$B$5:$L$29,B30,'3)招へい者4)受入れ体制'!$L$5:$L$29)</f>
        <v>0</v>
      </c>
      <c r="D30" s="451" t="str">
        <f t="shared" ca="1" si="1"/>
        <v/>
      </c>
    </row>
    <row r="31" spans="1:7" x14ac:dyDescent="0.35">
      <c r="A31" s="451" t="s">
        <v>359</v>
      </c>
      <c r="B31" s="455" t="s">
        <v>359</v>
      </c>
      <c r="C31" s="453">
        <f ca="1">SUMIF('3)招へい者4)受入れ体制'!$B$5:$L$29,B31,'3)招へい者4)受入れ体制'!$L$5:$L$29)</f>
        <v>0</v>
      </c>
      <c r="D31" s="451" t="str">
        <f t="shared" ca="1" si="1"/>
        <v/>
      </c>
    </row>
    <row r="32" spans="1:7" x14ac:dyDescent="0.35">
      <c r="A32" s="451" t="s">
        <v>360</v>
      </c>
      <c r="B32" s="455" t="s">
        <v>360</v>
      </c>
      <c r="C32" s="453">
        <f ca="1">SUMIF('3)招へい者4)受入れ体制'!$B$5:$L$29,B32,'3)招へい者4)受入れ体制'!$L$5:$L$29)</f>
        <v>0</v>
      </c>
      <c r="D32" s="451" t="str">
        <f t="shared" ca="1" si="1"/>
        <v/>
      </c>
    </row>
    <row r="33" spans="1:4" x14ac:dyDescent="0.35">
      <c r="A33" s="451" t="s">
        <v>361</v>
      </c>
      <c r="B33" s="455" t="s">
        <v>361</v>
      </c>
      <c r="C33" s="453">
        <f ca="1">SUMIF('3)招へい者4)受入れ体制'!$B$5:$L$29,B33,'3)招へい者4)受入れ体制'!$L$5:$L$29)</f>
        <v>0</v>
      </c>
      <c r="D33" s="451" t="str">
        <f t="shared" ca="1" si="1"/>
        <v/>
      </c>
    </row>
    <row r="34" spans="1:4" x14ac:dyDescent="0.35">
      <c r="A34" s="451" t="s">
        <v>362</v>
      </c>
      <c r="B34" s="455" t="s">
        <v>362</v>
      </c>
      <c r="C34" s="453">
        <f ca="1">SUMIF('3)招へい者4)受入れ体制'!$B$5:$L$29,B34,'3)招へい者4)受入れ体制'!$L$5:$L$29)</f>
        <v>0</v>
      </c>
      <c r="D34" s="451" t="str">
        <f t="shared" ca="1" si="1"/>
        <v/>
      </c>
    </row>
    <row r="35" spans="1:4" x14ac:dyDescent="0.35">
      <c r="A35" s="451" t="s">
        <v>363</v>
      </c>
      <c r="B35" s="451" t="s">
        <v>363</v>
      </c>
      <c r="C35" s="453">
        <f ca="1">SUMIF('3)招へい者4)受入れ体制'!$B$5:$L$29,B35,'3)招へい者4)受入れ体制'!$L$5:$L$29)</f>
        <v>0</v>
      </c>
      <c r="D35" s="451" t="str">
        <f t="shared" ca="1" si="1"/>
        <v/>
      </c>
    </row>
    <row r="36" spans="1:4" x14ac:dyDescent="0.35">
      <c r="A36" s="451" t="s">
        <v>364</v>
      </c>
      <c r="B36" s="455" t="s">
        <v>364</v>
      </c>
      <c r="C36" s="453">
        <f ca="1">SUMIF('3)招へい者4)受入れ体制'!$B$5:$L$29,B36,'3)招へい者4)受入れ体制'!$L$5:$L$29)</f>
        <v>0</v>
      </c>
      <c r="D36" s="451" t="str">
        <f t="shared" ca="1" si="1"/>
        <v/>
      </c>
    </row>
    <row r="37" spans="1:4" x14ac:dyDescent="0.35">
      <c r="A37" s="451" t="s">
        <v>365</v>
      </c>
      <c r="B37" s="455" t="s">
        <v>365</v>
      </c>
      <c r="C37" s="453">
        <f ca="1">SUMIF('3)招へい者4)受入れ体制'!$B$5:$L$29,B37,'3)招へい者4)受入れ体制'!$L$5:$L$29)</f>
        <v>0</v>
      </c>
      <c r="D37" s="451" t="str">
        <f t="shared" ca="1" si="1"/>
        <v/>
      </c>
    </row>
    <row r="38" spans="1:4" x14ac:dyDescent="0.35">
      <c r="A38" s="451" t="s">
        <v>366</v>
      </c>
      <c r="B38" s="451" t="s">
        <v>366</v>
      </c>
      <c r="C38" s="453">
        <f ca="1">SUMIF('3)招へい者4)受入れ体制'!$B$5:$L$29,B38,'3)招へい者4)受入れ体制'!$L$5:$L$29)</f>
        <v>0</v>
      </c>
      <c r="D38" s="451" t="str">
        <f t="shared" ca="1" si="1"/>
        <v/>
      </c>
    </row>
    <row r="39" spans="1:4" x14ac:dyDescent="0.35">
      <c r="A39" s="451" t="s">
        <v>367</v>
      </c>
      <c r="B39" s="455" t="s">
        <v>367</v>
      </c>
      <c r="C39" s="453">
        <f ca="1">SUMIF('3)招へい者4)受入れ体制'!$B$5:$L$29,B39,'3)招へい者4)受入れ体制'!$L$5:$L$29)</f>
        <v>0</v>
      </c>
      <c r="D39" s="451" t="str">
        <f t="shared" ca="1" si="1"/>
        <v/>
      </c>
    </row>
    <row r="40" spans="1:4" x14ac:dyDescent="0.35">
      <c r="A40" s="451" t="s">
        <v>368</v>
      </c>
      <c r="B40" s="455" t="s">
        <v>368</v>
      </c>
      <c r="C40" s="453">
        <f ca="1">SUMIF('3)招へい者4)受入れ体制'!$B$5:$L$29,B40,'3)招へい者4)受入れ体制'!$L$5:$L$29)</f>
        <v>0</v>
      </c>
      <c r="D40" s="451" t="str">
        <f t="shared" ca="1" si="1"/>
        <v/>
      </c>
    </row>
    <row r="41" spans="1:4" x14ac:dyDescent="0.35">
      <c r="A41" s="451" t="s">
        <v>369</v>
      </c>
      <c r="B41" s="455" t="s">
        <v>369</v>
      </c>
      <c r="C41" s="453">
        <f ca="1">SUMIF('3)招へい者4)受入れ体制'!$B$5:$L$29,B41,'3)招へい者4)受入れ体制'!$L$5:$L$29)</f>
        <v>0</v>
      </c>
      <c r="D41" s="451" t="str">
        <f t="shared" ca="1" si="1"/>
        <v/>
      </c>
    </row>
    <row r="42" spans="1:4" x14ac:dyDescent="0.35">
      <c r="A42" s="451" t="s">
        <v>370</v>
      </c>
      <c r="B42" s="455" t="s">
        <v>370</v>
      </c>
      <c r="C42" s="453">
        <f ca="1">SUMIF('3)招へい者4)受入れ体制'!$B$5:$L$29,B42,'3)招へい者4)受入れ体制'!$L$5:$L$29)</f>
        <v>0</v>
      </c>
      <c r="D42" s="451" t="str">
        <f t="shared" ca="1" si="1"/>
        <v/>
      </c>
    </row>
    <row r="43" spans="1:4" x14ac:dyDescent="0.35">
      <c r="A43" s="451" t="s">
        <v>371</v>
      </c>
      <c r="B43" s="455" t="s">
        <v>371</v>
      </c>
      <c r="C43" s="453">
        <f ca="1">SUMIF('3)招へい者4)受入れ体制'!$B$5:$L$29,B43,'3)招へい者4)受入れ体制'!$L$5:$L$29)</f>
        <v>0</v>
      </c>
      <c r="D43" s="451" t="str">
        <f t="shared" ca="1" si="1"/>
        <v/>
      </c>
    </row>
    <row r="44" spans="1:4" x14ac:dyDescent="0.35">
      <c r="A44" s="451" t="s">
        <v>372</v>
      </c>
      <c r="B44" s="455" t="s">
        <v>372</v>
      </c>
      <c r="C44" s="453">
        <f ca="1">SUMIF('3)招へい者4)受入れ体制'!$B$5:$L$29,B44,'3)招へい者4)受入れ体制'!$L$5:$L$29)</f>
        <v>0</v>
      </c>
      <c r="D44" s="451" t="str">
        <f t="shared" ca="1" si="1"/>
        <v/>
      </c>
    </row>
    <row r="45" spans="1:4" x14ac:dyDescent="0.35">
      <c r="A45" s="451" t="s">
        <v>373</v>
      </c>
      <c r="B45" s="455" t="s">
        <v>373</v>
      </c>
      <c r="C45" s="453">
        <f ca="1">SUMIF('3)招へい者4)受入れ体制'!$B$5:$L$29,B45,'3)招へい者4)受入れ体制'!$L$5:$L$29)</f>
        <v>0</v>
      </c>
      <c r="D45" s="451" t="str">
        <f t="shared" ca="1" si="1"/>
        <v/>
      </c>
    </row>
    <row r="46" spans="1:4" x14ac:dyDescent="0.35">
      <c r="A46" s="451" t="s">
        <v>374</v>
      </c>
      <c r="B46" s="455" t="s">
        <v>374</v>
      </c>
      <c r="C46" s="453">
        <f ca="1">SUMIF('3)招へい者4)受入れ体制'!$B$5:$L$29,B46,'3)招へい者4)受入れ体制'!$L$5:$L$29)</f>
        <v>0</v>
      </c>
      <c r="D46" s="451" t="str">
        <f t="shared" ca="1" si="1"/>
        <v/>
      </c>
    </row>
    <row r="47" spans="1:4" x14ac:dyDescent="0.35">
      <c r="A47" s="451" t="s">
        <v>375</v>
      </c>
      <c r="B47" s="455" t="s">
        <v>375</v>
      </c>
      <c r="C47" s="453">
        <f ca="1">SUMIF('3)招へい者4)受入れ体制'!$B$5:$L$29,B47,'3)招へい者4)受入れ体制'!$L$5:$L$29)</f>
        <v>0</v>
      </c>
      <c r="D47" s="451" t="str">
        <f t="shared" ca="1" si="1"/>
        <v/>
      </c>
    </row>
    <row r="48" spans="1:4" x14ac:dyDescent="0.35">
      <c r="A48" s="451" t="s">
        <v>590</v>
      </c>
      <c r="B48" s="455" t="s">
        <v>598</v>
      </c>
      <c r="C48" s="453">
        <f ca="1">SUMIF('3)招へい者4)受入れ体制'!$B$5:$L$29,B48,'3)招へい者4)受入れ体制'!$L$5:$L$29)</f>
        <v>0</v>
      </c>
      <c r="D48" s="451" t="str">
        <f t="shared" ca="1" si="1"/>
        <v/>
      </c>
    </row>
    <row r="49" spans="1:10" x14ac:dyDescent="0.35">
      <c r="A49" s="451" t="s">
        <v>376</v>
      </c>
      <c r="B49" s="455" t="s">
        <v>376</v>
      </c>
      <c r="C49" s="453">
        <f ca="1">SUMIF('3)招へい者4)受入れ体制'!$B$5:$L$29,B49,'3)招へい者4)受入れ体制'!$L$5:$L$29)</f>
        <v>0</v>
      </c>
      <c r="D49" s="451" t="str">
        <f t="shared" ca="1" si="1"/>
        <v/>
      </c>
    </row>
    <row r="50" spans="1:10" x14ac:dyDescent="0.35">
      <c r="A50" s="451" t="s">
        <v>377</v>
      </c>
      <c r="B50" s="455" t="s">
        <v>377</v>
      </c>
      <c r="C50" s="453">
        <f ca="1">SUMIF('3)招へい者4)受入れ体制'!$B$5:$L$29,B50,'3)招へい者4)受入れ体制'!$L$5:$L$29)</f>
        <v>0</v>
      </c>
      <c r="D50" s="451" t="str">
        <f t="shared" ca="1" si="1"/>
        <v/>
      </c>
    </row>
    <row r="51" spans="1:10" x14ac:dyDescent="0.35">
      <c r="A51" s="451" t="s">
        <v>378</v>
      </c>
      <c r="B51" s="455" t="s">
        <v>379</v>
      </c>
      <c r="C51" s="453">
        <f ca="1">SUMIF('3)招へい者4)受入れ体制'!$B$5:$L$29,B51,'3)招へい者4)受入れ体制'!$L$5:$L$29)</f>
        <v>0</v>
      </c>
      <c r="D51" s="451" t="str">
        <f t="shared" ca="1" si="1"/>
        <v/>
      </c>
      <c r="F51" s="459"/>
      <c r="G51" s="459"/>
      <c r="H51" s="460"/>
      <c r="I51" s="460"/>
      <c r="J51" s="460"/>
    </row>
    <row r="52" spans="1:10" x14ac:dyDescent="0.35">
      <c r="A52" s="451" t="s">
        <v>380</v>
      </c>
      <c r="B52" s="455" t="s">
        <v>380</v>
      </c>
      <c r="C52" s="453">
        <f ca="1">SUMIF('3)招へい者4)受入れ体制'!$B$5:$L$29,B52,'3)招へい者4)受入れ体制'!$L$5:$L$29)</f>
        <v>0</v>
      </c>
      <c r="D52" s="451" t="str">
        <f t="shared" ca="1" si="1"/>
        <v/>
      </c>
      <c r="F52" s="459"/>
      <c r="G52" s="459"/>
      <c r="H52" s="460"/>
      <c r="I52" s="460"/>
      <c r="J52" s="460"/>
    </row>
    <row r="53" spans="1:10" x14ac:dyDescent="0.35">
      <c r="A53" s="451" t="s">
        <v>381</v>
      </c>
      <c r="B53" s="455" t="s">
        <v>381</v>
      </c>
      <c r="C53" s="453">
        <f ca="1">SUMIF('3)招へい者4)受入れ体制'!$B$5:$L$29,B53,'3)招へい者4)受入れ体制'!$L$5:$L$29)</f>
        <v>0</v>
      </c>
      <c r="D53" s="451" t="str">
        <f t="shared" ca="1" si="1"/>
        <v/>
      </c>
      <c r="F53" s="459"/>
      <c r="G53" s="459"/>
      <c r="H53" s="460"/>
      <c r="I53" s="460"/>
      <c r="J53" s="460"/>
    </row>
    <row r="54" spans="1:10" x14ac:dyDescent="0.35">
      <c r="A54" s="451" t="s">
        <v>382</v>
      </c>
      <c r="B54" s="455" t="s">
        <v>382</v>
      </c>
      <c r="C54" s="453">
        <f ca="1">SUMIF('3)招へい者4)受入れ体制'!$B$5:$L$29,B54,'3)招へい者4)受入れ体制'!$L$5:$L$29)</f>
        <v>0</v>
      </c>
      <c r="D54" s="451" t="str">
        <f t="shared" ca="1" si="1"/>
        <v/>
      </c>
      <c r="F54" s="459"/>
      <c r="G54" s="459"/>
      <c r="H54" s="460"/>
      <c r="I54" s="460"/>
      <c r="J54" s="460"/>
    </row>
    <row r="55" spans="1:10" x14ac:dyDescent="0.35">
      <c r="A55" s="451" t="s">
        <v>383</v>
      </c>
      <c r="B55" s="455" t="s">
        <v>383</v>
      </c>
      <c r="C55" s="453">
        <f ca="1">SUMIF('3)招へい者4)受入れ体制'!$B$5:$L$29,B55,'3)招へい者4)受入れ体制'!$L$5:$L$29)</f>
        <v>0</v>
      </c>
      <c r="D55" s="451" t="str">
        <f t="shared" ca="1" si="1"/>
        <v/>
      </c>
      <c r="F55" s="459"/>
      <c r="G55" s="459"/>
      <c r="H55" s="460"/>
      <c r="I55" s="460"/>
      <c r="J55" s="460"/>
    </row>
    <row r="56" spans="1:10" x14ac:dyDescent="0.35">
      <c r="A56" s="451" t="s">
        <v>384</v>
      </c>
      <c r="B56" s="455" t="s">
        <v>384</v>
      </c>
      <c r="C56" s="453">
        <f ca="1">SUMIF('3)招へい者4)受入れ体制'!$B$5:$L$29,B56,'3)招へい者4)受入れ体制'!$L$5:$L$29)</f>
        <v>0</v>
      </c>
      <c r="D56" s="451" t="str">
        <f t="shared" ca="1" si="1"/>
        <v/>
      </c>
      <c r="F56" s="459"/>
      <c r="G56" s="459"/>
      <c r="H56" s="460"/>
      <c r="I56" s="460"/>
      <c r="J56" s="460"/>
    </row>
    <row r="57" spans="1:10" x14ac:dyDescent="0.35">
      <c r="A57" s="451" t="s">
        <v>385</v>
      </c>
      <c r="B57" s="455" t="s">
        <v>385</v>
      </c>
      <c r="C57" s="453">
        <f ca="1">SUMIF('3)招へい者4)受入れ体制'!$B$5:$L$29,B57,'3)招へい者4)受入れ体制'!$L$5:$L$29)</f>
        <v>0</v>
      </c>
      <c r="D57" s="451" t="str">
        <f t="shared" ca="1" si="1"/>
        <v/>
      </c>
    </row>
    <row r="58" spans="1:10" x14ac:dyDescent="0.35">
      <c r="A58" s="451" t="s">
        <v>386</v>
      </c>
      <c r="B58" s="455" t="s">
        <v>386</v>
      </c>
      <c r="C58" s="453">
        <f ca="1">SUMIF('3)招へい者4)受入れ体制'!$B$5:$L$29,B58,'3)招へい者4)受入れ体制'!$L$5:$L$29)</f>
        <v>0</v>
      </c>
      <c r="D58" s="451" t="str">
        <f t="shared" ca="1" si="1"/>
        <v/>
      </c>
    </row>
    <row r="59" spans="1:10" x14ac:dyDescent="0.35">
      <c r="A59" s="451" t="s">
        <v>387</v>
      </c>
      <c r="B59" s="455" t="s">
        <v>387</v>
      </c>
      <c r="C59" s="453">
        <f ca="1">SUMIF('3)招へい者4)受入れ体制'!$B$5:$L$29,B59,'3)招へい者4)受入れ体制'!$L$5:$L$29)</f>
        <v>0</v>
      </c>
      <c r="D59" s="451" t="str">
        <f t="shared" ca="1" si="1"/>
        <v/>
      </c>
    </row>
    <row r="60" spans="1:10" x14ac:dyDescent="0.35">
      <c r="A60" s="451" t="s">
        <v>388</v>
      </c>
      <c r="B60" s="455" t="s">
        <v>388</v>
      </c>
      <c r="C60" s="453">
        <f ca="1">SUMIF('3)招へい者4)受入れ体制'!$B$5:$L$29,B60,'3)招へい者4)受入れ体制'!$L$5:$L$29)</f>
        <v>0</v>
      </c>
      <c r="D60" s="451" t="str">
        <f t="shared" ca="1" si="1"/>
        <v/>
      </c>
    </row>
    <row r="61" spans="1:10" x14ac:dyDescent="0.35">
      <c r="A61" s="451" t="s">
        <v>591</v>
      </c>
      <c r="B61" s="455" t="s">
        <v>389</v>
      </c>
      <c r="C61" s="453">
        <f ca="1">SUMIF('3)招へい者4)受入れ体制'!$B$5:$L$29,B61,'3)招へい者4)受入れ体制'!$L$5:$L$29)</f>
        <v>0</v>
      </c>
      <c r="D61" s="451" t="str">
        <f t="shared" ca="1" si="1"/>
        <v/>
      </c>
    </row>
    <row r="62" spans="1:10" x14ac:dyDescent="0.35">
      <c r="A62" s="451" t="s">
        <v>390</v>
      </c>
      <c r="B62" s="455" t="s">
        <v>390</v>
      </c>
      <c r="C62" s="453">
        <f ca="1">SUMIF('3)招へい者4)受入れ体制'!$B$5:$L$29,B62,'3)招へい者4)受入れ体制'!$L$5:$L$29)</f>
        <v>0</v>
      </c>
      <c r="D62" s="451" t="str">
        <f t="shared" ca="1" si="1"/>
        <v/>
      </c>
    </row>
    <row r="63" spans="1:10" x14ac:dyDescent="0.35">
      <c r="A63" s="451" t="s">
        <v>391</v>
      </c>
      <c r="B63" s="455" t="s">
        <v>391</v>
      </c>
      <c r="C63" s="453">
        <f ca="1">SUMIF('3)招へい者4)受入れ体制'!$B$5:$L$29,B63,'3)招へい者4)受入れ体制'!$L$5:$L$29)</f>
        <v>0</v>
      </c>
      <c r="D63" s="451" t="str">
        <f t="shared" ca="1" si="1"/>
        <v/>
      </c>
    </row>
    <row r="64" spans="1:10" x14ac:dyDescent="0.35">
      <c r="A64" s="451" t="s">
        <v>392</v>
      </c>
      <c r="B64" s="455" t="s">
        <v>392</v>
      </c>
      <c r="C64" s="453">
        <f ca="1">SUMIF('3)招へい者4)受入れ体制'!$B$5:$L$29,B64,'3)招へい者4)受入れ体制'!$L$5:$L$29)</f>
        <v>0</v>
      </c>
      <c r="D64" s="451" t="str">
        <f t="shared" ca="1" si="1"/>
        <v/>
      </c>
    </row>
    <row r="65" spans="1:4" x14ac:dyDescent="0.35">
      <c r="A65" s="451" t="s">
        <v>393</v>
      </c>
      <c r="B65" s="455" t="s">
        <v>393</v>
      </c>
      <c r="C65" s="453">
        <f ca="1">SUMIF('3)招へい者4)受入れ体制'!$B$5:$L$29,B65,'3)招へい者4)受入れ体制'!$L$5:$L$29)</f>
        <v>0</v>
      </c>
      <c r="D65" s="451" t="str">
        <f t="shared" ca="1" si="1"/>
        <v/>
      </c>
    </row>
    <row r="66" spans="1:4" x14ac:dyDescent="0.35">
      <c r="A66" s="451" t="s">
        <v>394</v>
      </c>
      <c r="B66" s="455" t="s">
        <v>394</v>
      </c>
      <c r="C66" s="453">
        <f ca="1">SUMIF('3)招へい者4)受入れ体制'!$B$5:$L$29,B66,'3)招へい者4)受入れ体制'!$L$5:$L$29)</f>
        <v>0</v>
      </c>
      <c r="D66" s="451" t="str">
        <f t="shared" ca="1" si="1"/>
        <v/>
      </c>
    </row>
    <row r="67" spans="1:4" x14ac:dyDescent="0.35">
      <c r="A67" s="451" t="s">
        <v>395</v>
      </c>
      <c r="B67" s="455" t="s">
        <v>395</v>
      </c>
      <c r="C67" s="453">
        <f ca="1">SUMIF('3)招へい者4)受入れ体制'!$B$5:$L$29,B67,'3)招へい者4)受入れ体制'!$L$5:$L$29)</f>
        <v>0</v>
      </c>
      <c r="D67" s="451" t="str">
        <f t="shared" ca="1" si="1"/>
        <v/>
      </c>
    </row>
    <row r="68" spans="1:4" x14ac:dyDescent="0.35">
      <c r="A68" s="451" t="s">
        <v>396</v>
      </c>
      <c r="B68" s="455" t="s">
        <v>396</v>
      </c>
      <c r="C68" s="453">
        <f ca="1">SUMIF('3)招へい者4)受入れ体制'!$B$5:$L$29,B68,'3)招へい者4)受入れ体制'!$L$5:$L$29)</f>
        <v>0</v>
      </c>
      <c r="D68" s="451" t="str">
        <f t="shared" ca="1" si="1"/>
        <v/>
      </c>
    </row>
    <row r="69" spans="1:4" x14ac:dyDescent="0.35">
      <c r="A69" s="451" t="s">
        <v>397</v>
      </c>
      <c r="B69" s="455" t="s">
        <v>397</v>
      </c>
      <c r="C69" s="453">
        <f ca="1">SUMIF('3)招へい者4)受入れ体制'!$B$5:$L$29,B69,'3)招へい者4)受入れ体制'!$L$5:$L$29)</f>
        <v>0</v>
      </c>
      <c r="D69" s="451" t="str">
        <f t="shared" ref="D69:D132" ca="1" si="2">IF(C69&gt;0,B69&amp;"："&amp;C69&amp;"人","")</f>
        <v/>
      </c>
    </row>
    <row r="70" spans="1:4" x14ac:dyDescent="0.35">
      <c r="A70" s="451" t="s">
        <v>398</v>
      </c>
      <c r="B70" s="455" t="s">
        <v>399</v>
      </c>
      <c r="C70" s="453">
        <f ca="1">SUMIF('3)招へい者4)受入れ体制'!$B$5:$L$29,B70,'3)招へい者4)受入れ体制'!$L$5:$L$29)</f>
        <v>0</v>
      </c>
      <c r="D70" s="451" t="str">
        <f t="shared" ca="1" si="2"/>
        <v/>
      </c>
    </row>
    <row r="71" spans="1:4" x14ac:dyDescent="0.35">
      <c r="A71" s="451" t="s">
        <v>400</v>
      </c>
      <c r="B71" s="455" t="s">
        <v>401</v>
      </c>
      <c r="C71" s="453">
        <f ca="1">SUMIF('3)招へい者4)受入れ体制'!$B$5:$L$29,B71,'3)招へい者4)受入れ体制'!$L$5:$L$29)</f>
        <v>0</v>
      </c>
      <c r="D71" s="451" t="str">
        <f t="shared" ca="1" si="2"/>
        <v/>
      </c>
    </row>
    <row r="72" spans="1:4" x14ac:dyDescent="0.35">
      <c r="A72" s="451" t="s">
        <v>402</v>
      </c>
      <c r="B72" s="455" t="s">
        <v>402</v>
      </c>
      <c r="C72" s="453">
        <f ca="1">SUMIF('3)招へい者4)受入れ体制'!$B$5:$L$29,B72,'3)招へい者4)受入れ体制'!$L$5:$L$29)</f>
        <v>0</v>
      </c>
      <c r="D72" s="451" t="str">
        <f t="shared" ca="1" si="2"/>
        <v/>
      </c>
    </row>
    <row r="73" spans="1:4" x14ac:dyDescent="0.35">
      <c r="A73" s="451" t="s">
        <v>403</v>
      </c>
      <c r="B73" s="455" t="s">
        <v>403</v>
      </c>
      <c r="C73" s="453">
        <f ca="1">SUMIF('3)招へい者4)受入れ体制'!$B$5:$L$29,B73,'3)招へい者4)受入れ体制'!$L$5:$L$29)</f>
        <v>0</v>
      </c>
      <c r="D73" s="451" t="str">
        <f t="shared" ca="1" si="2"/>
        <v/>
      </c>
    </row>
    <row r="74" spans="1:4" x14ac:dyDescent="0.35">
      <c r="A74" s="451" t="s">
        <v>404</v>
      </c>
      <c r="B74" s="455" t="s">
        <v>404</v>
      </c>
      <c r="C74" s="453">
        <f ca="1">SUMIF('3)招へい者4)受入れ体制'!$B$5:$L$29,B74,'3)招へい者4)受入れ体制'!$L$5:$L$29)</f>
        <v>0</v>
      </c>
      <c r="D74" s="451" t="str">
        <f t="shared" ca="1" si="2"/>
        <v/>
      </c>
    </row>
    <row r="75" spans="1:4" x14ac:dyDescent="0.35">
      <c r="A75" s="451" t="s">
        <v>405</v>
      </c>
      <c r="B75" s="455" t="s">
        <v>405</v>
      </c>
      <c r="C75" s="453">
        <f ca="1">SUMIF('3)招へい者4)受入れ体制'!$B$5:$L$29,B75,'3)招へい者4)受入れ体制'!$L$5:$L$29)</f>
        <v>0</v>
      </c>
      <c r="D75" s="451" t="str">
        <f t="shared" ca="1" si="2"/>
        <v/>
      </c>
    </row>
    <row r="76" spans="1:4" x14ac:dyDescent="0.35">
      <c r="A76" s="451" t="s">
        <v>406</v>
      </c>
      <c r="B76" s="455" t="s">
        <v>406</v>
      </c>
      <c r="C76" s="453">
        <f ca="1">SUMIF('3)招へい者4)受入れ体制'!$B$5:$L$29,B76,'3)招へい者4)受入れ体制'!$L$5:$L$29)</f>
        <v>0</v>
      </c>
      <c r="D76" s="451" t="str">
        <f t="shared" ca="1" si="2"/>
        <v/>
      </c>
    </row>
    <row r="77" spans="1:4" x14ac:dyDescent="0.35">
      <c r="A77" s="451" t="s">
        <v>407</v>
      </c>
      <c r="B77" s="455" t="s">
        <v>407</v>
      </c>
      <c r="C77" s="453">
        <f ca="1">SUMIF('3)招へい者4)受入れ体制'!$B$5:$L$29,B77,'3)招へい者4)受入れ体制'!$L$5:$L$29)</f>
        <v>0</v>
      </c>
      <c r="D77" s="451" t="str">
        <f t="shared" ca="1" si="2"/>
        <v/>
      </c>
    </row>
    <row r="78" spans="1:4" x14ac:dyDescent="0.35">
      <c r="A78" s="451" t="s">
        <v>408</v>
      </c>
      <c r="B78" s="455" t="s">
        <v>408</v>
      </c>
      <c r="C78" s="453">
        <f ca="1">SUMIF('3)招へい者4)受入れ体制'!$B$5:$L$29,B78,'3)招へい者4)受入れ体制'!$L$5:$L$29)</f>
        <v>0</v>
      </c>
      <c r="D78" s="451" t="str">
        <f t="shared" ca="1" si="2"/>
        <v/>
      </c>
    </row>
    <row r="79" spans="1:4" x14ac:dyDescent="0.35">
      <c r="A79" s="451" t="s">
        <v>409</v>
      </c>
      <c r="B79" s="455" t="s">
        <v>409</v>
      </c>
      <c r="C79" s="453">
        <f ca="1">SUMIF('3)招へい者4)受入れ体制'!$B$5:$L$29,B79,'3)招へい者4)受入れ体制'!$L$5:$L$29)</f>
        <v>0</v>
      </c>
      <c r="D79" s="451" t="str">
        <f t="shared" ca="1" si="2"/>
        <v/>
      </c>
    </row>
    <row r="80" spans="1:4" x14ac:dyDescent="0.35">
      <c r="A80" s="451" t="s">
        <v>410</v>
      </c>
      <c r="B80" s="455" t="s">
        <v>410</v>
      </c>
      <c r="C80" s="453">
        <f ca="1">SUMIF('3)招へい者4)受入れ体制'!$B$5:$L$29,B80,'3)招へい者4)受入れ体制'!$L$5:$L$29)</f>
        <v>0</v>
      </c>
      <c r="D80" s="451" t="str">
        <f t="shared" ca="1" si="2"/>
        <v/>
      </c>
    </row>
    <row r="81" spans="1:4" x14ac:dyDescent="0.35">
      <c r="A81" s="451" t="s">
        <v>411</v>
      </c>
      <c r="B81" s="455" t="s">
        <v>411</v>
      </c>
      <c r="C81" s="453">
        <f ca="1">SUMIF('3)招へい者4)受入れ体制'!$B$5:$L$29,B81,'3)招へい者4)受入れ体制'!$L$5:$L$29)</f>
        <v>0</v>
      </c>
      <c r="D81" s="451" t="str">
        <f t="shared" ca="1" si="2"/>
        <v/>
      </c>
    </row>
    <row r="82" spans="1:4" x14ac:dyDescent="0.35">
      <c r="A82" s="451" t="s">
        <v>412</v>
      </c>
      <c r="B82" s="455" t="s">
        <v>412</v>
      </c>
      <c r="C82" s="453">
        <f ca="1">SUMIF('3)招へい者4)受入れ体制'!$B$5:$L$29,B82,'3)招へい者4)受入れ体制'!$L$5:$L$29)</f>
        <v>0</v>
      </c>
      <c r="D82" s="451" t="str">
        <f t="shared" ca="1" si="2"/>
        <v/>
      </c>
    </row>
    <row r="83" spans="1:4" x14ac:dyDescent="0.35">
      <c r="A83" s="451" t="s">
        <v>413</v>
      </c>
      <c r="B83" s="455" t="s">
        <v>413</v>
      </c>
      <c r="C83" s="453">
        <f ca="1">SUMIF('3)招へい者4)受入れ体制'!$B$5:$L$29,B83,'3)招へい者4)受入れ体制'!$L$5:$L$29)</f>
        <v>0</v>
      </c>
      <c r="D83" s="451" t="str">
        <f t="shared" ca="1" si="2"/>
        <v/>
      </c>
    </row>
    <row r="84" spans="1:4" x14ac:dyDescent="0.35">
      <c r="A84" s="451" t="s">
        <v>414</v>
      </c>
      <c r="B84" s="455" t="s">
        <v>414</v>
      </c>
      <c r="C84" s="453">
        <f ca="1">SUMIF('3)招へい者4)受入れ体制'!$B$5:$L$29,B84,'3)招へい者4)受入れ体制'!$L$5:$L$29)</f>
        <v>0</v>
      </c>
      <c r="D84" s="451" t="str">
        <f t="shared" ca="1" si="2"/>
        <v/>
      </c>
    </row>
    <row r="85" spans="1:4" x14ac:dyDescent="0.35">
      <c r="A85" s="451" t="s">
        <v>415</v>
      </c>
      <c r="B85" s="455" t="s">
        <v>415</v>
      </c>
      <c r="C85" s="453">
        <f ca="1">SUMIF('3)招へい者4)受入れ体制'!$B$5:$L$29,B85,'3)招へい者4)受入れ体制'!$L$5:$L$29)</f>
        <v>0</v>
      </c>
      <c r="D85" s="451" t="str">
        <f t="shared" ca="1" si="2"/>
        <v/>
      </c>
    </row>
    <row r="86" spans="1:4" x14ac:dyDescent="0.35">
      <c r="A86" s="451" t="s">
        <v>416</v>
      </c>
      <c r="B86" s="455" t="s">
        <v>416</v>
      </c>
      <c r="C86" s="453">
        <f ca="1">SUMIF('3)招へい者4)受入れ体制'!$B$5:$L$29,B86,'3)招へい者4)受入れ体制'!$L$5:$L$29)</f>
        <v>0</v>
      </c>
      <c r="D86" s="451" t="str">
        <f t="shared" ca="1" si="2"/>
        <v/>
      </c>
    </row>
    <row r="87" spans="1:4" x14ac:dyDescent="0.35">
      <c r="A87" s="451" t="s">
        <v>417</v>
      </c>
      <c r="B87" s="455" t="s">
        <v>417</v>
      </c>
      <c r="C87" s="453">
        <f ca="1">SUMIF('3)招へい者4)受入れ体制'!$B$5:$L$29,B87,'3)招へい者4)受入れ体制'!$L$5:$L$29)</f>
        <v>0</v>
      </c>
      <c r="D87" s="451" t="str">
        <f t="shared" ca="1" si="2"/>
        <v/>
      </c>
    </row>
    <row r="88" spans="1:4" x14ac:dyDescent="0.35">
      <c r="A88" s="451" t="s">
        <v>418</v>
      </c>
      <c r="B88" s="455" t="s">
        <v>418</v>
      </c>
      <c r="C88" s="453">
        <f ca="1">SUMIF('3)招へい者4)受入れ体制'!$B$5:$L$29,B88,'3)招へい者4)受入れ体制'!$L$5:$L$29)</f>
        <v>0</v>
      </c>
      <c r="D88" s="451" t="str">
        <f t="shared" ca="1" si="2"/>
        <v/>
      </c>
    </row>
    <row r="89" spans="1:4" x14ac:dyDescent="0.35">
      <c r="A89" s="451" t="s">
        <v>419</v>
      </c>
      <c r="B89" s="455" t="s">
        <v>419</v>
      </c>
      <c r="C89" s="453">
        <f ca="1">SUMIF('3)招へい者4)受入れ体制'!$B$5:$L$29,B89,'3)招へい者4)受入れ体制'!$L$5:$L$29)</f>
        <v>0</v>
      </c>
      <c r="D89" s="451" t="str">
        <f t="shared" ca="1" si="2"/>
        <v/>
      </c>
    </row>
    <row r="90" spans="1:4" x14ac:dyDescent="0.35">
      <c r="A90" s="451" t="s">
        <v>420</v>
      </c>
      <c r="B90" s="455" t="s">
        <v>420</v>
      </c>
      <c r="C90" s="453">
        <f ca="1">SUMIF('3)招へい者4)受入れ体制'!$B$5:$L$29,B90,'3)招へい者4)受入れ体制'!$L$5:$L$29)</f>
        <v>0</v>
      </c>
      <c r="D90" s="451" t="str">
        <f t="shared" ca="1" si="2"/>
        <v/>
      </c>
    </row>
    <row r="91" spans="1:4" x14ac:dyDescent="0.35">
      <c r="A91" s="451" t="s">
        <v>421</v>
      </c>
      <c r="B91" s="455" t="s">
        <v>421</v>
      </c>
      <c r="C91" s="453">
        <f ca="1">SUMIF('3)招へい者4)受入れ体制'!$B$5:$L$29,B91,'3)招へい者4)受入れ体制'!$L$5:$L$29)</f>
        <v>0</v>
      </c>
      <c r="D91" s="451" t="str">
        <f t="shared" ca="1" si="2"/>
        <v/>
      </c>
    </row>
    <row r="92" spans="1:4" x14ac:dyDescent="0.35">
      <c r="A92" s="451" t="s">
        <v>422</v>
      </c>
      <c r="B92" s="455" t="s">
        <v>422</v>
      </c>
      <c r="C92" s="453">
        <f ca="1">SUMIF('3)招へい者4)受入れ体制'!$B$5:$L$29,B92,'3)招へい者4)受入れ体制'!$L$5:$L$29)</f>
        <v>0</v>
      </c>
      <c r="D92" s="451" t="str">
        <f t="shared" ca="1" si="2"/>
        <v/>
      </c>
    </row>
    <row r="93" spans="1:4" x14ac:dyDescent="0.35">
      <c r="A93" s="451" t="s">
        <v>423</v>
      </c>
      <c r="B93" s="455" t="s">
        <v>424</v>
      </c>
      <c r="C93" s="453">
        <f ca="1">SUMIF('3)招へい者4)受入れ体制'!$B$5:$L$29,B93,'3)招へい者4)受入れ体制'!$L$5:$L$29)</f>
        <v>0</v>
      </c>
      <c r="D93" s="451" t="str">
        <f t="shared" ca="1" si="2"/>
        <v/>
      </c>
    </row>
    <row r="94" spans="1:4" x14ac:dyDescent="0.35">
      <c r="A94" s="451" t="s">
        <v>425</v>
      </c>
      <c r="B94" s="455" t="s">
        <v>425</v>
      </c>
      <c r="C94" s="453">
        <f ca="1">SUMIF('3)招へい者4)受入れ体制'!$B$5:$L$29,B94,'3)招へい者4)受入れ体制'!$L$5:$L$29)</f>
        <v>0</v>
      </c>
      <c r="D94" s="451" t="str">
        <f t="shared" ca="1" si="2"/>
        <v/>
      </c>
    </row>
    <row r="95" spans="1:4" x14ac:dyDescent="0.35">
      <c r="A95" s="451" t="s">
        <v>426</v>
      </c>
      <c r="B95" s="455" t="s">
        <v>426</v>
      </c>
      <c r="C95" s="453">
        <f ca="1">SUMIF('3)招へい者4)受入れ体制'!$B$5:$L$29,B95,'3)招へい者4)受入れ体制'!$L$5:$L$29)</f>
        <v>0</v>
      </c>
      <c r="D95" s="451" t="str">
        <f t="shared" ca="1" si="2"/>
        <v/>
      </c>
    </row>
    <row r="96" spans="1:4" x14ac:dyDescent="0.35">
      <c r="A96" s="451" t="s">
        <v>427</v>
      </c>
      <c r="B96" s="455" t="s">
        <v>427</v>
      </c>
      <c r="C96" s="453">
        <f ca="1">SUMIF('3)招へい者4)受入れ体制'!$B$5:$L$29,B96,'3)招へい者4)受入れ体制'!$L$5:$L$29)</f>
        <v>0</v>
      </c>
      <c r="D96" s="451" t="str">
        <f t="shared" ca="1" si="2"/>
        <v/>
      </c>
    </row>
    <row r="97" spans="1:19" x14ac:dyDescent="0.35">
      <c r="A97" s="451" t="s">
        <v>592</v>
      </c>
      <c r="B97" s="455" t="s">
        <v>599</v>
      </c>
      <c r="C97" s="453">
        <f ca="1">SUMIF('3)招へい者4)受入れ体制'!$B$5:$L$29,B97,'3)招へい者4)受入れ体制'!$L$5:$L$29)</f>
        <v>0</v>
      </c>
      <c r="D97" s="451" t="str">
        <f t="shared" ca="1" si="2"/>
        <v/>
      </c>
    </row>
    <row r="98" spans="1:19" x14ac:dyDescent="0.35">
      <c r="A98" s="451" t="s">
        <v>428</v>
      </c>
      <c r="B98" s="455" t="s">
        <v>428</v>
      </c>
      <c r="C98" s="453">
        <f ca="1">SUMIF('3)招へい者4)受入れ体制'!$B$5:$L$29,B98,'3)招へい者4)受入れ体制'!$L$5:$L$29)</f>
        <v>0</v>
      </c>
      <c r="D98" s="451" t="str">
        <f t="shared" ca="1" si="2"/>
        <v/>
      </c>
    </row>
    <row r="99" spans="1:19" x14ac:dyDescent="0.35">
      <c r="A99" s="451" t="s">
        <v>429</v>
      </c>
      <c r="B99" s="455" t="s">
        <v>429</v>
      </c>
      <c r="C99" s="453">
        <f ca="1">SUMIF('3)招へい者4)受入れ体制'!$B$5:$L$29,B99,'3)招へい者4)受入れ体制'!$L$5:$L$29)</f>
        <v>0</v>
      </c>
      <c r="D99" s="451" t="str">
        <f t="shared" ca="1" si="2"/>
        <v/>
      </c>
    </row>
    <row r="100" spans="1:19" x14ac:dyDescent="0.35">
      <c r="A100" s="451" t="s">
        <v>593</v>
      </c>
      <c r="B100" s="455" t="s">
        <v>21</v>
      </c>
      <c r="C100" s="453">
        <f ca="1">SUMIF('3)招へい者4)受入れ体制'!$B$5:$L$29,B100,'3)招へい者4)受入れ体制'!$L$5:$L$29)</f>
        <v>0</v>
      </c>
      <c r="D100" s="451" t="str">
        <f t="shared" ca="1" si="2"/>
        <v/>
      </c>
    </row>
    <row r="101" spans="1:19" x14ac:dyDescent="0.35">
      <c r="A101" s="451" t="s">
        <v>430</v>
      </c>
      <c r="B101" s="455" t="s">
        <v>430</v>
      </c>
      <c r="C101" s="453">
        <f ca="1">SUMIF('3)招へい者4)受入れ体制'!$B$5:$L$29,B101,'3)招へい者4)受入れ体制'!$L$5:$L$29)</f>
        <v>0</v>
      </c>
      <c r="D101" s="451" t="str">
        <f t="shared" ca="1" si="2"/>
        <v/>
      </c>
    </row>
    <row r="102" spans="1:19" x14ac:dyDescent="0.35">
      <c r="A102" s="451" t="s">
        <v>431</v>
      </c>
      <c r="B102" s="455" t="s">
        <v>600</v>
      </c>
      <c r="C102" s="453">
        <f ca="1">SUMIF('3)招へい者4)受入れ体制'!$B$5:$L$29,B102,'3)招へい者4)受入れ体制'!$L$5:$L$29)</f>
        <v>0</v>
      </c>
      <c r="D102" s="451" t="str">
        <f t="shared" ca="1" si="2"/>
        <v/>
      </c>
    </row>
    <row r="103" spans="1:19" x14ac:dyDescent="0.35">
      <c r="A103" s="451" t="s">
        <v>432</v>
      </c>
      <c r="B103" s="455" t="s">
        <v>432</v>
      </c>
      <c r="C103" s="453">
        <f ca="1">SUMIF('3)招へい者4)受入れ体制'!$B$5:$L$29,B103,'3)招へい者4)受入れ体制'!$L$5:$L$29)</f>
        <v>0</v>
      </c>
      <c r="D103" s="451" t="str">
        <f t="shared" ca="1" si="2"/>
        <v/>
      </c>
    </row>
    <row r="104" spans="1:19" x14ac:dyDescent="0.35">
      <c r="A104" s="451" t="s">
        <v>433</v>
      </c>
      <c r="B104" s="455" t="s">
        <v>433</v>
      </c>
      <c r="C104" s="453">
        <f ca="1">SUMIF('3)招へい者4)受入れ体制'!$B$5:$L$29,B104,'3)招へい者4)受入れ体制'!$L$5:$L$29)</f>
        <v>0</v>
      </c>
      <c r="D104" s="451" t="str">
        <f t="shared" ca="1" si="2"/>
        <v/>
      </c>
    </row>
    <row r="105" spans="1:19" x14ac:dyDescent="0.35">
      <c r="A105" s="451" t="s">
        <v>434</v>
      </c>
      <c r="B105" s="455" t="s">
        <v>434</v>
      </c>
      <c r="C105" s="453">
        <f ca="1">SUMIF('3)招へい者4)受入れ体制'!$B$5:$L$29,B105,'3)招へい者4)受入れ体制'!$L$5:$L$29)</f>
        <v>0</v>
      </c>
      <c r="D105" s="451" t="str">
        <f t="shared" ca="1" si="2"/>
        <v/>
      </c>
    </row>
    <row r="106" spans="1:19" x14ac:dyDescent="0.35">
      <c r="A106" s="451" t="s">
        <v>435</v>
      </c>
      <c r="B106" s="455" t="s">
        <v>435</v>
      </c>
      <c r="C106" s="453">
        <f ca="1">SUMIF('3)招へい者4)受入れ体制'!$B$5:$L$29,B106,'3)招へい者4)受入れ体制'!$L$5:$L$29)</f>
        <v>0</v>
      </c>
      <c r="D106" s="451" t="str">
        <f t="shared" ca="1" si="2"/>
        <v/>
      </c>
    </row>
    <row r="107" spans="1:19" x14ac:dyDescent="0.35">
      <c r="A107" s="451" t="s">
        <v>594</v>
      </c>
      <c r="B107" s="455" t="s">
        <v>601</v>
      </c>
      <c r="C107" s="453">
        <f ca="1">SUMIF('3)招へい者4)受入れ体制'!$B$5:$L$29,B107,'3)招へい者4)受入れ体制'!$L$5:$L$29)</f>
        <v>0</v>
      </c>
      <c r="D107" s="451" t="str">
        <f t="shared" ca="1" si="2"/>
        <v/>
      </c>
    </row>
    <row r="108" spans="1:19" x14ac:dyDescent="0.35">
      <c r="A108" s="451" t="s">
        <v>595</v>
      </c>
      <c r="B108" s="455" t="s">
        <v>602</v>
      </c>
      <c r="C108" s="453">
        <f ca="1">SUMIF('3)招へい者4)受入れ体制'!$B$5:$L$29,B108,'3)招へい者4)受入れ体制'!$L$5:$L$29)</f>
        <v>0</v>
      </c>
      <c r="D108" s="451" t="str">
        <f t="shared" ca="1" si="2"/>
        <v/>
      </c>
    </row>
    <row r="109" spans="1:19" x14ac:dyDescent="0.35">
      <c r="A109" s="451" t="s">
        <v>436</v>
      </c>
      <c r="B109" s="455" t="s">
        <v>436</v>
      </c>
      <c r="C109" s="453">
        <f ca="1">SUMIF('3)招へい者4)受入れ体制'!$B$5:$L$29,B109,'3)招へい者4)受入れ体制'!$L$5:$L$29)</f>
        <v>0</v>
      </c>
      <c r="D109" s="451" t="str">
        <f t="shared" ca="1" si="2"/>
        <v/>
      </c>
      <c r="G109" s="452"/>
      <c r="S109" s="450"/>
    </row>
    <row r="110" spans="1:19" x14ac:dyDescent="0.35">
      <c r="A110" s="451" t="s">
        <v>437</v>
      </c>
      <c r="B110" s="455" t="s">
        <v>437</v>
      </c>
      <c r="C110" s="453">
        <f ca="1">SUMIF('3)招へい者4)受入れ体制'!$B$5:$L$29,B110,'3)招へい者4)受入れ体制'!$L$5:$L$29)</f>
        <v>0</v>
      </c>
      <c r="D110" s="451" t="str">
        <f t="shared" ca="1" si="2"/>
        <v/>
      </c>
      <c r="G110" s="452"/>
      <c r="S110" s="450"/>
    </row>
    <row r="111" spans="1:19" x14ac:dyDescent="0.35">
      <c r="A111" s="451" t="s">
        <v>438</v>
      </c>
      <c r="B111" s="455" t="s">
        <v>438</v>
      </c>
      <c r="C111" s="453">
        <f ca="1">SUMIF('3)招へい者4)受入れ体制'!$B$5:$L$29,B111,'3)招へい者4)受入れ体制'!$L$5:$L$29)</f>
        <v>0</v>
      </c>
      <c r="D111" s="451" t="str">
        <f t="shared" ca="1" si="2"/>
        <v/>
      </c>
      <c r="G111" s="452"/>
      <c r="S111" s="450"/>
    </row>
    <row r="112" spans="1:19" x14ac:dyDescent="0.35">
      <c r="A112" s="451" t="s">
        <v>439</v>
      </c>
      <c r="B112" s="455" t="s">
        <v>439</v>
      </c>
      <c r="C112" s="453">
        <f ca="1">SUMIF('3)招へい者4)受入れ体制'!$B$5:$L$29,B112,'3)招へい者4)受入れ体制'!$L$5:$L$29)</f>
        <v>0</v>
      </c>
      <c r="D112" s="451" t="str">
        <f t="shared" ca="1" si="2"/>
        <v/>
      </c>
      <c r="G112" s="452"/>
      <c r="S112" s="450"/>
    </row>
    <row r="113" spans="1:19" x14ac:dyDescent="0.35">
      <c r="A113" s="451" t="s">
        <v>440</v>
      </c>
      <c r="B113" s="455" t="s">
        <v>440</v>
      </c>
      <c r="C113" s="453">
        <f ca="1">SUMIF('3)招へい者4)受入れ体制'!$B$5:$L$29,B113,'3)招へい者4)受入れ体制'!$L$5:$L$29)</f>
        <v>0</v>
      </c>
      <c r="D113" s="451" t="str">
        <f t="shared" ca="1" si="2"/>
        <v/>
      </c>
      <c r="G113" s="452"/>
      <c r="S113" s="450"/>
    </row>
    <row r="114" spans="1:19" x14ac:dyDescent="0.35">
      <c r="A114" s="451" t="s">
        <v>441</v>
      </c>
      <c r="B114" s="455" t="s">
        <v>441</v>
      </c>
      <c r="C114" s="453">
        <f ca="1">SUMIF('3)招へい者4)受入れ体制'!$B$5:$L$29,B114,'3)招へい者4)受入れ体制'!$L$5:$L$29)</f>
        <v>0</v>
      </c>
      <c r="D114" s="451" t="str">
        <f t="shared" ca="1" si="2"/>
        <v/>
      </c>
      <c r="G114" s="452"/>
      <c r="S114" s="450"/>
    </row>
    <row r="115" spans="1:19" x14ac:dyDescent="0.35">
      <c r="A115" s="451" t="s">
        <v>443</v>
      </c>
      <c r="B115" s="455" t="s">
        <v>444</v>
      </c>
      <c r="C115" s="453">
        <f ca="1">SUMIF('3)招へい者4)受入れ体制'!$B$5:$L$29,B115,'3)招へい者4)受入れ体制'!$L$5:$L$29)</f>
        <v>0</v>
      </c>
      <c r="D115" s="451" t="str">
        <f t="shared" ca="1" si="2"/>
        <v/>
      </c>
      <c r="G115" s="452"/>
      <c r="S115" s="450"/>
    </row>
    <row r="116" spans="1:19" x14ac:dyDescent="0.35">
      <c r="A116" s="451" t="s">
        <v>596</v>
      </c>
      <c r="B116" s="455" t="s">
        <v>442</v>
      </c>
      <c r="C116" s="453">
        <f ca="1">SUMIF('3)招へい者4)受入れ体制'!$B$5:$L$29,B116,'3)招へい者4)受入れ体制'!$L$5:$L$29)</f>
        <v>0</v>
      </c>
      <c r="D116" s="451" t="str">
        <f t="shared" ca="1" si="2"/>
        <v/>
      </c>
      <c r="G116" s="452"/>
      <c r="S116" s="450"/>
    </row>
    <row r="117" spans="1:19" x14ac:dyDescent="0.35">
      <c r="A117" s="451" t="s">
        <v>445</v>
      </c>
      <c r="B117" s="455" t="s">
        <v>445</v>
      </c>
      <c r="C117" s="453">
        <f ca="1">SUMIF('3)招へい者4)受入れ体制'!$B$5:$L$29,B117,'3)招へい者4)受入れ体制'!$L$5:$L$29)</f>
        <v>0</v>
      </c>
      <c r="D117" s="451" t="str">
        <f t="shared" ca="1" si="2"/>
        <v/>
      </c>
      <c r="G117" s="452"/>
      <c r="S117" s="450"/>
    </row>
    <row r="118" spans="1:19" x14ac:dyDescent="0.35">
      <c r="A118" s="451" t="s">
        <v>22</v>
      </c>
      <c r="B118" s="455" t="s">
        <v>22</v>
      </c>
      <c r="C118" s="453">
        <f ca="1">SUMIF('3)招へい者4)受入れ体制'!$B$5:$L$29,B118,'3)招へい者4)受入れ体制'!$L$5:$L$29)</f>
        <v>0</v>
      </c>
      <c r="D118" s="451" t="str">
        <f t="shared" ca="1" si="2"/>
        <v/>
      </c>
      <c r="G118" s="452"/>
      <c r="S118" s="450"/>
    </row>
    <row r="119" spans="1:19" x14ac:dyDescent="0.35">
      <c r="A119" s="451" t="s">
        <v>446</v>
      </c>
      <c r="B119" s="455" t="s">
        <v>446</v>
      </c>
      <c r="C119" s="453">
        <f ca="1">SUMIF('3)招へい者4)受入れ体制'!$B$5:$L$29,B119,'3)招へい者4)受入れ体制'!$L$5:$L$29)</f>
        <v>0</v>
      </c>
      <c r="D119" s="451" t="str">
        <f t="shared" ca="1" si="2"/>
        <v/>
      </c>
      <c r="G119" s="452"/>
      <c r="S119" s="450"/>
    </row>
    <row r="120" spans="1:19" x14ac:dyDescent="0.35">
      <c r="A120" s="451" t="s">
        <v>447</v>
      </c>
      <c r="B120" s="455" t="s">
        <v>447</v>
      </c>
      <c r="C120" s="453">
        <f ca="1">SUMIF('3)招へい者4)受入れ体制'!$B$5:$L$29,B120,'3)招へい者4)受入れ体制'!$L$5:$L$29)</f>
        <v>0</v>
      </c>
      <c r="D120" s="451" t="str">
        <f t="shared" ca="1" si="2"/>
        <v/>
      </c>
      <c r="G120" s="452"/>
      <c r="S120" s="450"/>
    </row>
    <row r="121" spans="1:19" x14ac:dyDescent="0.35">
      <c r="A121" s="451" t="s">
        <v>448</v>
      </c>
      <c r="B121" s="455" t="s">
        <v>448</v>
      </c>
      <c r="C121" s="453">
        <f ca="1">SUMIF('3)招へい者4)受入れ体制'!$B$5:$L$29,B121,'3)招へい者4)受入れ体制'!$L$5:$L$29)</f>
        <v>0</v>
      </c>
      <c r="D121" s="451" t="str">
        <f t="shared" ca="1" si="2"/>
        <v/>
      </c>
      <c r="G121" s="452"/>
      <c r="S121" s="450"/>
    </row>
    <row r="122" spans="1:19" x14ac:dyDescent="0.35">
      <c r="A122" s="451" t="s">
        <v>449</v>
      </c>
      <c r="B122" s="455" t="s">
        <v>449</v>
      </c>
      <c r="C122" s="453">
        <f ca="1">SUMIF('3)招へい者4)受入れ体制'!$B$5:$L$29,B122,'3)招へい者4)受入れ体制'!$L$5:$L$29)</f>
        <v>0</v>
      </c>
      <c r="D122" s="451" t="str">
        <f t="shared" ca="1" si="2"/>
        <v/>
      </c>
      <c r="G122" s="452"/>
      <c r="S122" s="450"/>
    </row>
    <row r="123" spans="1:19" x14ac:dyDescent="0.35">
      <c r="A123" s="451" t="s">
        <v>450</v>
      </c>
      <c r="B123" s="455" t="s">
        <v>450</v>
      </c>
      <c r="C123" s="453">
        <f ca="1">SUMIF('3)招へい者4)受入れ体制'!$B$5:$L$29,B123,'3)招へい者4)受入れ体制'!$L$5:$L$29)</f>
        <v>0</v>
      </c>
      <c r="D123" s="451" t="str">
        <f t="shared" ca="1" si="2"/>
        <v/>
      </c>
      <c r="G123" s="452"/>
      <c r="S123" s="450"/>
    </row>
    <row r="124" spans="1:19" x14ac:dyDescent="0.35">
      <c r="A124" s="451" t="s">
        <v>451</v>
      </c>
      <c r="B124" s="455" t="s">
        <v>451</v>
      </c>
      <c r="C124" s="453">
        <f ca="1">SUMIF('3)招へい者4)受入れ体制'!$B$5:$L$29,B124,'3)招へい者4)受入れ体制'!$L$5:$L$29)</f>
        <v>0</v>
      </c>
      <c r="D124" s="451" t="str">
        <f t="shared" ca="1" si="2"/>
        <v/>
      </c>
      <c r="G124" s="452"/>
      <c r="S124" s="450"/>
    </row>
    <row r="125" spans="1:19" x14ac:dyDescent="0.35">
      <c r="A125" s="451" t="s">
        <v>452</v>
      </c>
      <c r="B125" s="455" t="s">
        <v>452</v>
      </c>
      <c r="C125" s="453">
        <f ca="1">SUMIF('3)招へい者4)受入れ体制'!$B$5:$L$29,B125,'3)招へい者4)受入れ体制'!$L$5:$L$29)</f>
        <v>0</v>
      </c>
      <c r="D125" s="451" t="str">
        <f t="shared" ca="1" si="2"/>
        <v/>
      </c>
      <c r="G125" s="452"/>
      <c r="S125" s="450"/>
    </row>
    <row r="126" spans="1:19" x14ac:dyDescent="0.35">
      <c r="A126" s="451" t="s">
        <v>453</v>
      </c>
      <c r="B126" s="455" t="s">
        <v>453</v>
      </c>
      <c r="C126" s="453">
        <f ca="1">SUMIF('3)招へい者4)受入れ体制'!$B$5:$L$29,B126,'3)招へい者4)受入れ体制'!$L$5:$L$29)</f>
        <v>0</v>
      </c>
      <c r="D126" s="451" t="str">
        <f t="shared" ca="1" si="2"/>
        <v/>
      </c>
      <c r="G126" s="452"/>
      <c r="S126" s="450"/>
    </row>
    <row r="127" spans="1:19" x14ac:dyDescent="0.35">
      <c r="A127" s="451" t="s">
        <v>454</v>
      </c>
      <c r="B127" s="455" t="s">
        <v>454</v>
      </c>
      <c r="C127" s="453">
        <f ca="1">SUMIF('3)招へい者4)受入れ体制'!$B$5:$L$29,B127,'3)招へい者4)受入れ体制'!$L$5:$L$29)</f>
        <v>0</v>
      </c>
      <c r="D127" s="451" t="str">
        <f t="shared" ca="1" si="2"/>
        <v/>
      </c>
      <c r="G127" s="452"/>
      <c r="S127" s="450"/>
    </row>
    <row r="128" spans="1:19" x14ac:dyDescent="0.35">
      <c r="A128" s="451" t="s">
        <v>455</v>
      </c>
      <c r="B128" s="455" t="s">
        <v>455</v>
      </c>
      <c r="C128" s="453">
        <f ca="1">SUMIF('3)招へい者4)受入れ体制'!$B$5:$L$29,B128,'3)招へい者4)受入れ体制'!$L$5:$L$29)</f>
        <v>0</v>
      </c>
      <c r="D128" s="451" t="str">
        <f t="shared" ca="1" si="2"/>
        <v/>
      </c>
      <c r="G128" s="452"/>
      <c r="S128" s="450"/>
    </row>
    <row r="129" spans="1:19" x14ac:dyDescent="0.35">
      <c r="A129" s="451" t="s">
        <v>456</v>
      </c>
      <c r="B129" s="455" t="s">
        <v>456</v>
      </c>
      <c r="C129" s="453">
        <f ca="1">SUMIF('3)招へい者4)受入れ体制'!$B$5:$L$29,B129,'3)招へい者4)受入れ体制'!$L$5:$L$29)</f>
        <v>0</v>
      </c>
      <c r="D129" s="451" t="str">
        <f t="shared" ca="1" si="2"/>
        <v/>
      </c>
      <c r="G129" s="452"/>
      <c r="S129" s="450"/>
    </row>
    <row r="130" spans="1:19" x14ac:dyDescent="0.35">
      <c r="A130" s="451" t="s">
        <v>457</v>
      </c>
      <c r="B130" s="455" t="s">
        <v>457</v>
      </c>
      <c r="C130" s="453">
        <f ca="1">SUMIF('3)招へい者4)受入れ体制'!$B$5:$L$29,B130,'3)招へい者4)受入れ体制'!$L$5:$L$29)</f>
        <v>0</v>
      </c>
      <c r="D130" s="451" t="str">
        <f t="shared" ca="1" si="2"/>
        <v/>
      </c>
      <c r="G130" s="452"/>
      <c r="S130" s="450"/>
    </row>
    <row r="131" spans="1:19" x14ac:dyDescent="0.35">
      <c r="A131" s="451" t="s">
        <v>458</v>
      </c>
      <c r="B131" s="455" t="s">
        <v>458</v>
      </c>
      <c r="C131" s="453">
        <f ca="1">SUMIF('3)招へい者4)受入れ体制'!$B$5:$L$29,B131,'3)招へい者4)受入れ体制'!$L$5:$L$29)</f>
        <v>0</v>
      </c>
      <c r="D131" s="451" t="str">
        <f t="shared" ca="1" si="2"/>
        <v/>
      </c>
      <c r="G131" s="452"/>
      <c r="S131" s="450"/>
    </row>
    <row r="132" spans="1:19" x14ac:dyDescent="0.35">
      <c r="A132" s="451" t="s">
        <v>459</v>
      </c>
      <c r="B132" s="455" t="s">
        <v>459</v>
      </c>
      <c r="C132" s="453">
        <f ca="1">SUMIF('3)招へい者4)受入れ体制'!$B$5:$L$29,B132,'3)招へい者4)受入れ体制'!$L$5:$L$29)</f>
        <v>0</v>
      </c>
      <c r="D132" s="451" t="str">
        <f t="shared" ca="1" si="2"/>
        <v/>
      </c>
      <c r="G132" s="452"/>
      <c r="S132" s="450"/>
    </row>
    <row r="133" spans="1:19" x14ac:dyDescent="0.35">
      <c r="A133" s="451" t="s">
        <v>460</v>
      </c>
      <c r="B133" s="455" t="s">
        <v>460</v>
      </c>
      <c r="C133" s="453">
        <f ca="1">SUMIF('3)招へい者4)受入れ体制'!$B$5:$L$29,B133,'3)招へい者4)受入れ体制'!$L$5:$L$29)</f>
        <v>0</v>
      </c>
      <c r="D133" s="451" t="str">
        <f t="shared" ref="D133:D197" ca="1" si="3">IF(C133&gt;0,B133&amp;"："&amp;C133&amp;"人","")</f>
        <v/>
      </c>
      <c r="G133" s="452"/>
      <c r="S133" s="450"/>
    </row>
    <row r="134" spans="1:19" x14ac:dyDescent="0.35">
      <c r="A134" s="451" t="s">
        <v>461</v>
      </c>
      <c r="B134" s="455" t="s">
        <v>461</v>
      </c>
      <c r="C134" s="453">
        <f ca="1">SUMIF('3)招へい者4)受入れ体制'!$B$5:$L$29,B134,'3)招へい者4)受入れ体制'!$L$5:$L$29)</f>
        <v>0</v>
      </c>
      <c r="D134" s="451" t="str">
        <f t="shared" ca="1" si="3"/>
        <v/>
      </c>
      <c r="G134" s="452"/>
      <c r="S134" s="450"/>
    </row>
    <row r="135" spans="1:19" x14ac:dyDescent="0.35">
      <c r="A135" s="451" t="s">
        <v>462</v>
      </c>
      <c r="B135" s="455" t="s">
        <v>462</v>
      </c>
      <c r="C135" s="453">
        <f ca="1">SUMIF('3)招へい者4)受入れ体制'!$B$5:$L$29,B135,'3)招へい者4)受入れ体制'!$L$5:$L$29)</f>
        <v>0</v>
      </c>
      <c r="D135" s="451" t="str">
        <f t="shared" ca="1" si="3"/>
        <v/>
      </c>
      <c r="G135" s="452"/>
      <c r="S135" s="450"/>
    </row>
    <row r="136" spans="1:19" x14ac:dyDescent="0.35">
      <c r="A136" s="451" t="s">
        <v>463</v>
      </c>
      <c r="B136" s="455" t="s">
        <v>463</v>
      </c>
      <c r="C136" s="453">
        <f ca="1">SUMIF('3)招へい者4)受入れ体制'!$B$5:$L$29,B136,'3)招へい者4)受入れ体制'!$L$5:$L$29)</f>
        <v>0</v>
      </c>
      <c r="D136" s="451" t="str">
        <f t="shared" ca="1" si="3"/>
        <v/>
      </c>
      <c r="G136" s="452"/>
      <c r="S136" s="450"/>
    </row>
    <row r="137" spans="1:19" x14ac:dyDescent="0.35">
      <c r="A137" s="451" t="s">
        <v>464</v>
      </c>
      <c r="B137" s="455" t="s">
        <v>464</v>
      </c>
      <c r="C137" s="453">
        <f ca="1">SUMIF('3)招へい者4)受入れ体制'!$B$5:$L$29,B137,'3)招へい者4)受入れ体制'!$L$5:$L$29)</f>
        <v>0</v>
      </c>
      <c r="D137" s="451" t="str">
        <f t="shared" ca="1" si="3"/>
        <v/>
      </c>
      <c r="G137" s="452"/>
      <c r="S137" s="450"/>
    </row>
    <row r="138" spans="1:19" x14ac:dyDescent="0.35">
      <c r="A138" s="451" t="s">
        <v>465</v>
      </c>
      <c r="B138" s="455" t="s">
        <v>465</v>
      </c>
      <c r="C138" s="453">
        <f ca="1">SUMIF('3)招へい者4)受入れ体制'!$B$5:$L$29,B138,'3)招へい者4)受入れ体制'!$L$5:$L$29)</f>
        <v>0</v>
      </c>
      <c r="D138" s="451" t="str">
        <f t="shared" ca="1" si="3"/>
        <v/>
      </c>
      <c r="G138" s="452"/>
      <c r="S138" s="450"/>
    </row>
    <row r="139" spans="1:19" x14ac:dyDescent="0.35">
      <c r="A139" s="451" t="s">
        <v>466</v>
      </c>
      <c r="B139" s="455" t="s">
        <v>466</v>
      </c>
      <c r="C139" s="453">
        <f ca="1">SUMIF('3)招へい者4)受入れ体制'!$B$5:$L$29,B139,'3)招へい者4)受入れ体制'!$L$5:$L$29)</f>
        <v>0</v>
      </c>
      <c r="D139" s="451" t="str">
        <f t="shared" ca="1" si="3"/>
        <v/>
      </c>
      <c r="G139" s="452"/>
      <c r="S139" s="450"/>
    </row>
    <row r="140" spans="1:19" x14ac:dyDescent="0.35">
      <c r="A140" s="451" t="s">
        <v>467</v>
      </c>
      <c r="B140" s="455" t="s">
        <v>467</v>
      </c>
      <c r="C140" s="453">
        <f ca="1">SUMIF('3)招へい者4)受入れ体制'!$B$5:$L$29,B140,'3)招へい者4)受入れ体制'!$L$5:$L$29)</f>
        <v>0</v>
      </c>
      <c r="D140" s="451" t="str">
        <f t="shared" ca="1" si="3"/>
        <v/>
      </c>
      <c r="G140" s="452"/>
      <c r="S140" s="450"/>
    </row>
    <row r="141" spans="1:19" x14ac:dyDescent="0.35">
      <c r="A141" s="451" t="s">
        <v>605</v>
      </c>
      <c r="B141" s="455" t="s">
        <v>605</v>
      </c>
      <c r="C141" s="453">
        <f ca="1">SUMIF('3)招へい者4)受入れ体制'!$B$5:$L$29,B141,'3)招へい者4)受入れ体制'!$L$5:$L$29)</f>
        <v>0</v>
      </c>
      <c r="D141" s="451" t="str">
        <f t="shared" ref="D141" ca="1" si="4">IF(C141&gt;0,B141&amp;"："&amp;C141&amp;"人","")</f>
        <v/>
      </c>
      <c r="G141" s="452"/>
      <c r="S141" s="450"/>
    </row>
    <row r="142" spans="1:19" x14ac:dyDescent="0.35">
      <c r="A142" s="451" t="s">
        <v>468</v>
      </c>
      <c r="B142" s="455" t="s">
        <v>468</v>
      </c>
      <c r="C142" s="453">
        <f ca="1">SUMIF('3)招へい者4)受入れ体制'!$B$5:$L$29,B142,'3)招へい者4)受入れ体制'!$L$5:$L$29)</f>
        <v>0</v>
      </c>
      <c r="D142" s="451" t="str">
        <f t="shared" ca="1" si="3"/>
        <v/>
      </c>
      <c r="G142" s="452"/>
      <c r="S142" s="450"/>
    </row>
    <row r="143" spans="1:19" x14ac:dyDescent="0.35">
      <c r="A143" s="451" t="s">
        <v>469</v>
      </c>
      <c r="B143" s="455" t="s">
        <v>469</v>
      </c>
      <c r="C143" s="453">
        <f ca="1">SUMIF('3)招へい者4)受入れ体制'!$B$5:$L$29,B143,'3)招へい者4)受入れ体制'!$L$5:$L$29)</f>
        <v>0</v>
      </c>
      <c r="D143" s="451" t="str">
        <f t="shared" ca="1" si="3"/>
        <v/>
      </c>
      <c r="G143" s="452"/>
      <c r="S143" s="450"/>
    </row>
    <row r="144" spans="1:19" x14ac:dyDescent="0.35">
      <c r="A144" s="451" t="s">
        <v>470</v>
      </c>
      <c r="B144" s="455" t="s">
        <v>471</v>
      </c>
      <c r="C144" s="453">
        <f ca="1">SUMIF('3)招へい者4)受入れ体制'!$B$5:$L$29,B144,'3)招へい者4)受入れ体制'!$L$5:$L$29)</f>
        <v>0</v>
      </c>
      <c r="D144" s="451" t="str">
        <f t="shared" ca="1" si="3"/>
        <v/>
      </c>
      <c r="G144" s="452"/>
      <c r="S144" s="450"/>
    </row>
    <row r="145" spans="1:19" x14ac:dyDescent="0.35">
      <c r="A145" s="451" t="s">
        <v>472</v>
      </c>
      <c r="B145" s="455" t="s">
        <v>472</v>
      </c>
      <c r="C145" s="453">
        <f ca="1">SUMIF('3)招へい者4)受入れ体制'!$B$5:$L$29,B145,'3)招へい者4)受入れ体制'!$L$5:$L$29)</f>
        <v>0</v>
      </c>
      <c r="D145" s="451" t="str">
        <f t="shared" ca="1" si="3"/>
        <v/>
      </c>
      <c r="G145" s="452"/>
      <c r="S145" s="450"/>
    </row>
    <row r="146" spans="1:19" x14ac:dyDescent="0.35">
      <c r="A146" s="451" t="s">
        <v>473</v>
      </c>
      <c r="B146" s="455" t="s">
        <v>473</v>
      </c>
      <c r="C146" s="453">
        <f ca="1">SUMIF('3)招へい者4)受入れ体制'!$B$5:$L$29,B146,'3)招へい者4)受入れ体制'!$L$5:$L$29)</f>
        <v>0</v>
      </c>
      <c r="D146" s="451" t="str">
        <f t="shared" ca="1" si="3"/>
        <v/>
      </c>
      <c r="G146" s="452"/>
      <c r="S146" s="450"/>
    </row>
    <row r="147" spans="1:19" x14ac:dyDescent="0.35">
      <c r="A147" s="451" t="s">
        <v>474</v>
      </c>
      <c r="B147" s="455" t="s">
        <v>474</v>
      </c>
      <c r="C147" s="453">
        <f ca="1">SUMIF('3)招へい者4)受入れ体制'!$B$5:$L$29,B147,'3)招へい者4)受入れ体制'!$L$5:$L$29)</f>
        <v>0</v>
      </c>
      <c r="D147" s="451" t="str">
        <f t="shared" ca="1" si="3"/>
        <v/>
      </c>
      <c r="G147" s="452"/>
      <c r="S147" s="450"/>
    </row>
    <row r="148" spans="1:19" x14ac:dyDescent="0.35">
      <c r="A148" s="451" t="s">
        <v>475</v>
      </c>
      <c r="B148" s="455" t="s">
        <v>475</v>
      </c>
      <c r="C148" s="453">
        <f ca="1">SUMIF('3)招へい者4)受入れ体制'!$B$5:$L$29,B148,'3)招へい者4)受入れ体制'!$L$5:$L$29)</f>
        <v>0</v>
      </c>
      <c r="D148" s="451" t="str">
        <f t="shared" ca="1" si="3"/>
        <v/>
      </c>
      <c r="G148" s="452"/>
      <c r="S148" s="450"/>
    </row>
    <row r="149" spans="1:19" x14ac:dyDescent="0.35">
      <c r="A149" s="451" t="s">
        <v>476</v>
      </c>
      <c r="B149" s="455" t="s">
        <v>476</v>
      </c>
      <c r="C149" s="453">
        <f ca="1">SUMIF('3)招へい者4)受入れ体制'!$B$5:$L$29,B149,'3)招へい者4)受入れ体制'!$L$5:$L$29)</f>
        <v>0</v>
      </c>
      <c r="D149" s="451" t="str">
        <f t="shared" ca="1" si="3"/>
        <v/>
      </c>
      <c r="G149" s="452"/>
      <c r="S149" s="450"/>
    </row>
    <row r="150" spans="1:19" x14ac:dyDescent="0.35">
      <c r="A150" s="451" t="s">
        <v>477</v>
      </c>
      <c r="B150" s="455" t="s">
        <v>477</v>
      </c>
      <c r="C150" s="453">
        <f ca="1">SUMIF('3)招へい者4)受入れ体制'!$B$5:$L$29,B150,'3)招へい者4)受入れ体制'!$L$5:$L$29)</f>
        <v>0</v>
      </c>
      <c r="D150" s="451" t="str">
        <f t="shared" ca="1" si="3"/>
        <v/>
      </c>
      <c r="G150" s="452"/>
      <c r="S150" s="450"/>
    </row>
    <row r="151" spans="1:19" x14ac:dyDescent="0.35">
      <c r="A151" s="451" t="s">
        <v>478</v>
      </c>
      <c r="B151" s="455" t="s">
        <v>478</v>
      </c>
      <c r="C151" s="453">
        <f ca="1">SUMIF('3)招へい者4)受入れ体制'!$B$5:$L$29,B151,'3)招へい者4)受入れ体制'!$L$5:$L$29)</f>
        <v>0</v>
      </c>
      <c r="D151" s="451" t="str">
        <f t="shared" ca="1" si="3"/>
        <v/>
      </c>
      <c r="G151" s="452"/>
      <c r="S151" s="450"/>
    </row>
    <row r="152" spans="1:19" x14ac:dyDescent="0.35">
      <c r="A152" s="451" t="s">
        <v>479</v>
      </c>
      <c r="B152" s="455" t="s">
        <v>479</v>
      </c>
      <c r="C152" s="453">
        <f ca="1">SUMIF('3)招へい者4)受入れ体制'!$B$5:$L$29,B152,'3)招へい者4)受入れ体制'!$L$5:$L$29)</f>
        <v>0</v>
      </c>
      <c r="D152" s="451" t="str">
        <f t="shared" ca="1" si="3"/>
        <v/>
      </c>
      <c r="G152" s="452"/>
      <c r="S152" s="450"/>
    </row>
    <row r="153" spans="1:19" x14ac:dyDescent="0.35">
      <c r="A153" s="451" t="s">
        <v>480</v>
      </c>
      <c r="B153" s="455" t="s">
        <v>480</v>
      </c>
      <c r="C153" s="453">
        <f ca="1">SUMIF('3)招へい者4)受入れ体制'!$B$5:$L$29,B153,'3)招へい者4)受入れ体制'!$L$5:$L$29)</f>
        <v>0</v>
      </c>
      <c r="D153" s="451" t="str">
        <f t="shared" ca="1" si="3"/>
        <v/>
      </c>
      <c r="G153" s="452"/>
      <c r="S153" s="450"/>
    </row>
    <row r="154" spans="1:19" x14ac:dyDescent="0.35">
      <c r="A154" s="451" t="s">
        <v>481</v>
      </c>
      <c r="B154" s="455" t="s">
        <v>481</v>
      </c>
      <c r="C154" s="453">
        <f ca="1">SUMIF('3)招へい者4)受入れ体制'!$B$5:$L$29,B154,'3)招へい者4)受入れ体制'!$L$5:$L$29)</f>
        <v>0</v>
      </c>
      <c r="D154" s="451" t="str">
        <f t="shared" ca="1" si="3"/>
        <v/>
      </c>
      <c r="G154" s="452"/>
      <c r="S154" s="450"/>
    </row>
    <row r="155" spans="1:19" x14ac:dyDescent="0.35">
      <c r="A155" s="451" t="s">
        <v>482</v>
      </c>
      <c r="B155" s="455" t="s">
        <v>482</v>
      </c>
      <c r="C155" s="453">
        <f ca="1">SUMIF('3)招へい者4)受入れ体制'!$B$5:$L$29,B155,'3)招へい者4)受入れ体制'!$L$5:$L$29)</f>
        <v>0</v>
      </c>
      <c r="D155" s="451" t="str">
        <f t="shared" ca="1" si="3"/>
        <v/>
      </c>
      <c r="G155" s="452"/>
      <c r="S155" s="450"/>
    </row>
    <row r="156" spans="1:19" x14ac:dyDescent="0.35">
      <c r="A156" s="451" t="s">
        <v>483</v>
      </c>
      <c r="B156" s="455" t="s">
        <v>483</v>
      </c>
      <c r="C156" s="453">
        <f ca="1">SUMIF('3)招へい者4)受入れ体制'!$B$5:$L$29,B156,'3)招へい者4)受入れ体制'!$L$5:$L$29)</f>
        <v>0</v>
      </c>
      <c r="D156" s="451" t="str">
        <f t="shared" ca="1" si="3"/>
        <v/>
      </c>
      <c r="G156" s="452"/>
      <c r="S156" s="450"/>
    </row>
    <row r="157" spans="1:19" x14ac:dyDescent="0.35">
      <c r="A157" s="451" t="s">
        <v>484</v>
      </c>
      <c r="B157" s="455" t="s">
        <v>484</v>
      </c>
      <c r="C157" s="453">
        <f ca="1">SUMIF('3)招へい者4)受入れ体制'!$B$5:$L$29,B157,'3)招へい者4)受入れ体制'!$L$5:$L$29)</f>
        <v>0</v>
      </c>
      <c r="D157" s="451" t="str">
        <f t="shared" ca="1" si="3"/>
        <v/>
      </c>
      <c r="G157" s="452"/>
      <c r="S157" s="450"/>
    </row>
    <row r="158" spans="1:19" x14ac:dyDescent="0.35">
      <c r="A158" s="451" t="s">
        <v>485</v>
      </c>
      <c r="B158" s="455" t="s">
        <v>485</v>
      </c>
      <c r="C158" s="453">
        <f ca="1">SUMIF('3)招へい者4)受入れ体制'!$B$5:$L$29,B158,'3)招へい者4)受入れ体制'!$L$5:$L$29)</f>
        <v>0</v>
      </c>
      <c r="D158" s="451" t="str">
        <f t="shared" ca="1" si="3"/>
        <v/>
      </c>
      <c r="G158" s="452"/>
      <c r="S158" s="450"/>
    </row>
    <row r="159" spans="1:19" x14ac:dyDescent="0.35">
      <c r="A159" s="451" t="s">
        <v>486</v>
      </c>
      <c r="B159" s="455" t="s">
        <v>486</v>
      </c>
      <c r="C159" s="453">
        <f ca="1">SUMIF('3)招へい者4)受入れ体制'!$B$5:$L$29,B159,'3)招へい者4)受入れ体制'!$L$5:$L$29)</f>
        <v>0</v>
      </c>
      <c r="D159" s="451" t="str">
        <f t="shared" ca="1" si="3"/>
        <v/>
      </c>
      <c r="G159" s="452"/>
      <c r="S159" s="450"/>
    </row>
    <row r="160" spans="1:19" x14ac:dyDescent="0.35">
      <c r="A160" s="451" t="s">
        <v>487</v>
      </c>
      <c r="B160" s="455" t="s">
        <v>487</v>
      </c>
      <c r="C160" s="453">
        <f ca="1">SUMIF('3)招へい者4)受入れ体制'!$B$5:$L$29,B160,'3)招へい者4)受入れ体制'!$L$5:$L$29)</f>
        <v>0</v>
      </c>
      <c r="D160" s="451" t="str">
        <f t="shared" ca="1" si="3"/>
        <v/>
      </c>
      <c r="G160" s="452"/>
      <c r="S160" s="450"/>
    </row>
    <row r="161" spans="1:19" x14ac:dyDescent="0.35">
      <c r="A161" s="451" t="s">
        <v>488</v>
      </c>
      <c r="B161" s="455" t="s">
        <v>488</v>
      </c>
      <c r="C161" s="453">
        <f ca="1">SUMIF('3)招へい者4)受入れ体制'!$B$5:$L$29,B161,'3)招へい者4)受入れ体制'!$L$5:$L$29)</f>
        <v>0</v>
      </c>
      <c r="D161" s="451" t="str">
        <f t="shared" ca="1" si="3"/>
        <v/>
      </c>
      <c r="G161" s="452"/>
      <c r="S161" s="450"/>
    </row>
    <row r="162" spans="1:19" x14ac:dyDescent="0.35">
      <c r="A162" s="451" t="s">
        <v>489</v>
      </c>
      <c r="B162" s="455" t="s">
        <v>489</v>
      </c>
      <c r="C162" s="453">
        <f ca="1">SUMIF('3)招へい者4)受入れ体制'!$B$5:$L$29,B162,'3)招へい者4)受入れ体制'!$L$5:$L$29)</f>
        <v>0</v>
      </c>
      <c r="D162" s="451" t="str">
        <f t="shared" ca="1" si="3"/>
        <v/>
      </c>
      <c r="G162" s="452"/>
      <c r="S162" s="450"/>
    </row>
    <row r="163" spans="1:19" x14ac:dyDescent="0.35">
      <c r="A163" s="451" t="s">
        <v>490</v>
      </c>
      <c r="B163" s="455" t="s">
        <v>490</v>
      </c>
      <c r="C163" s="453">
        <f ca="1">SUMIF('3)招へい者4)受入れ体制'!$B$5:$L$29,B163,'3)招へい者4)受入れ体制'!$L$5:$L$29)</f>
        <v>0</v>
      </c>
      <c r="D163" s="451" t="str">
        <f t="shared" ca="1" si="3"/>
        <v/>
      </c>
      <c r="G163" s="452"/>
      <c r="S163" s="450"/>
    </row>
    <row r="164" spans="1:19" x14ac:dyDescent="0.35">
      <c r="A164" s="451" t="s">
        <v>491</v>
      </c>
      <c r="B164" s="455" t="s">
        <v>491</v>
      </c>
      <c r="C164" s="453">
        <f ca="1">SUMIF('3)招へい者4)受入れ体制'!$B$5:$L$29,B164,'3)招へい者4)受入れ体制'!$L$5:$L$29)</f>
        <v>0</v>
      </c>
      <c r="D164" s="451" t="str">
        <f t="shared" ca="1" si="3"/>
        <v/>
      </c>
      <c r="G164" s="452"/>
      <c r="S164" s="450"/>
    </row>
    <row r="165" spans="1:19" x14ac:dyDescent="0.35">
      <c r="A165" s="451" t="s">
        <v>492</v>
      </c>
      <c r="B165" s="455" t="s">
        <v>492</v>
      </c>
      <c r="C165" s="453">
        <f ca="1">SUMIF('3)招へい者4)受入れ体制'!$B$5:$L$29,B165,'3)招へい者4)受入れ体制'!$L$5:$L$29)</f>
        <v>0</v>
      </c>
      <c r="D165" s="451" t="str">
        <f t="shared" ca="1" si="3"/>
        <v/>
      </c>
      <c r="G165" s="452"/>
      <c r="S165" s="450"/>
    </row>
    <row r="166" spans="1:19" x14ac:dyDescent="0.35">
      <c r="A166" s="451" t="s">
        <v>493</v>
      </c>
      <c r="B166" s="455" t="s">
        <v>493</v>
      </c>
      <c r="C166" s="453">
        <f ca="1">SUMIF('3)招へい者4)受入れ体制'!$B$5:$L$29,B166,'3)招へい者4)受入れ体制'!$L$5:$L$29)</f>
        <v>0</v>
      </c>
      <c r="D166" s="451" t="str">
        <f t="shared" ca="1" si="3"/>
        <v/>
      </c>
      <c r="G166" s="452"/>
      <c r="S166" s="450"/>
    </row>
    <row r="167" spans="1:19" x14ac:dyDescent="0.35">
      <c r="A167" s="451" t="s">
        <v>494</v>
      </c>
      <c r="B167" s="455" t="s">
        <v>494</v>
      </c>
      <c r="C167" s="453">
        <f ca="1">SUMIF('3)招へい者4)受入れ体制'!$B$5:$L$29,B167,'3)招へい者4)受入れ体制'!$L$5:$L$29)</f>
        <v>0</v>
      </c>
      <c r="D167" s="451" t="str">
        <f t="shared" ca="1" si="3"/>
        <v/>
      </c>
      <c r="G167" s="452"/>
      <c r="S167" s="450"/>
    </row>
    <row r="168" spans="1:19" x14ac:dyDescent="0.35">
      <c r="A168" s="451" t="s">
        <v>495</v>
      </c>
      <c r="B168" s="455" t="s">
        <v>495</v>
      </c>
      <c r="C168" s="453">
        <f ca="1">SUMIF('3)招へい者4)受入れ体制'!$B$5:$L$29,B168,'3)招へい者4)受入れ体制'!$L$5:$L$29)</f>
        <v>0</v>
      </c>
      <c r="D168" s="451" t="str">
        <f t="shared" ca="1" si="3"/>
        <v/>
      </c>
      <c r="G168" s="452"/>
      <c r="S168" s="450"/>
    </row>
    <row r="169" spans="1:19" x14ac:dyDescent="0.35">
      <c r="A169" s="451" t="s">
        <v>496</v>
      </c>
      <c r="B169" s="455" t="s">
        <v>496</v>
      </c>
      <c r="C169" s="453">
        <f ca="1">SUMIF('3)招へい者4)受入れ体制'!$B$5:$L$29,B169,'3)招へい者4)受入れ体制'!$L$5:$L$29)</f>
        <v>0</v>
      </c>
      <c r="D169" s="451" t="str">
        <f t="shared" ca="1" si="3"/>
        <v/>
      </c>
      <c r="G169" s="452"/>
      <c r="S169" s="450"/>
    </row>
    <row r="170" spans="1:19" x14ac:dyDescent="0.35">
      <c r="A170" s="451" t="s">
        <v>497</v>
      </c>
      <c r="B170" s="455" t="s">
        <v>497</v>
      </c>
      <c r="C170" s="453">
        <f ca="1">SUMIF('3)招へい者4)受入れ体制'!$B$5:$L$29,B170,'3)招へい者4)受入れ体制'!$L$5:$L$29)</f>
        <v>0</v>
      </c>
      <c r="D170" s="451" t="str">
        <f t="shared" ca="1" si="3"/>
        <v/>
      </c>
      <c r="G170" s="452"/>
      <c r="S170" s="450"/>
    </row>
    <row r="171" spans="1:19" x14ac:dyDescent="0.35">
      <c r="A171" s="451" t="s">
        <v>498</v>
      </c>
      <c r="B171" s="455" t="s">
        <v>498</v>
      </c>
      <c r="C171" s="453">
        <f ca="1">SUMIF('3)招へい者4)受入れ体制'!$B$5:$L$29,B171,'3)招へい者4)受入れ体制'!$L$5:$L$29)</f>
        <v>0</v>
      </c>
      <c r="D171" s="451" t="str">
        <f t="shared" ca="1" si="3"/>
        <v/>
      </c>
      <c r="G171" s="452"/>
      <c r="S171" s="450"/>
    </row>
    <row r="172" spans="1:19" x14ac:dyDescent="0.35">
      <c r="A172" s="451" t="s">
        <v>499</v>
      </c>
      <c r="B172" s="455" t="s">
        <v>499</v>
      </c>
      <c r="C172" s="453">
        <f ca="1">SUMIF('3)招へい者4)受入れ体制'!$B$5:$L$29,B172,'3)招へい者4)受入れ体制'!$L$5:$L$29)</f>
        <v>0</v>
      </c>
      <c r="D172" s="451" t="str">
        <f t="shared" ca="1" si="3"/>
        <v/>
      </c>
      <c r="G172" s="452"/>
      <c r="S172" s="450"/>
    </row>
    <row r="173" spans="1:19" x14ac:dyDescent="0.35">
      <c r="A173" s="451" t="s">
        <v>20</v>
      </c>
      <c r="B173" s="455" t="s">
        <v>20</v>
      </c>
      <c r="C173" s="453">
        <f ca="1">SUMIF('3)招へい者4)受入れ体制'!$B$5:$L$29,B173,'3)招へい者4)受入れ体制'!$L$5:$L$29)</f>
        <v>0</v>
      </c>
      <c r="D173" s="451" t="str">
        <f t="shared" ca="1" si="3"/>
        <v/>
      </c>
      <c r="G173" s="452"/>
      <c r="S173" s="450"/>
    </row>
    <row r="174" spans="1:19" x14ac:dyDescent="0.35">
      <c r="A174" s="451" t="s">
        <v>500</v>
      </c>
      <c r="B174" s="455" t="s">
        <v>500</v>
      </c>
      <c r="C174" s="453">
        <f ca="1">SUMIF('3)招へい者4)受入れ体制'!$B$5:$L$29,B174,'3)招へい者4)受入れ体制'!$L$5:$L$29)</f>
        <v>0</v>
      </c>
      <c r="D174" s="451" t="str">
        <f t="shared" ca="1" si="3"/>
        <v/>
      </c>
      <c r="G174" s="452"/>
      <c r="S174" s="450"/>
    </row>
    <row r="175" spans="1:19" x14ac:dyDescent="0.35">
      <c r="A175" s="451" t="s">
        <v>501</v>
      </c>
      <c r="B175" s="455" t="s">
        <v>603</v>
      </c>
      <c r="C175" s="453">
        <f ca="1">SUMIF('3)招へい者4)受入れ体制'!$B$5:$L$29,B175,'3)招へい者4)受入れ体制'!$L$5:$L$29)</f>
        <v>0</v>
      </c>
      <c r="D175" s="451" t="str">
        <f t="shared" ca="1" si="3"/>
        <v/>
      </c>
      <c r="G175" s="452"/>
      <c r="S175" s="450"/>
    </row>
    <row r="176" spans="1:19" x14ac:dyDescent="0.35">
      <c r="A176" s="451" t="s">
        <v>502</v>
      </c>
      <c r="B176" s="455" t="s">
        <v>503</v>
      </c>
      <c r="C176" s="453">
        <f ca="1">SUMIF('3)招へい者4)受入れ体制'!$B$5:$L$29,B176,'3)招へい者4)受入れ体制'!$L$5:$L$29)</f>
        <v>0</v>
      </c>
      <c r="D176" s="451" t="str">
        <f t="shared" ca="1" si="3"/>
        <v/>
      </c>
      <c r="G176" s="452"/>
      <c r="S176" s="450"/>
    </row>
    <row r="177" spans="1:19" x14ac:dyDescent="0.35">
      <c r="A177" s="451" t="s">
        <v>504</v>
      </c>
      <c r="B177" s="455" t="s">
        <v>504</v>
      </c>
      <c r="C177" s="453">
        <f ca="1">SUMIF('3)招へい者4)受入れ体制'!$B$5:$L$29,B177,'3)招へい者4)受入れ体制'!$L$5:$L$29)</f>
        <v>0</v>
      </c>
      <c r="D177" s="451" t="str">
        <f t="shared" ca="1" si="3"/>
        <v/>
      </c>
      <c r="G177" s="452"/>
      <c r="S177" s="450"/>
    </row>
    <row r="178" spans="1:19" x14ac:dyDescent="0.35">
      <c r="A178" s="451" t="s">
        <v>505</v>
      </c>
      <c r="B178" s="455" t="s">
        <v>505</v>
      </c>
      <c r="C178" s="453">
        <f ca="1">SUMIF('3)招へい者4)受入れ体制'!$B$5:$L$29,B178,'3)招へい者4)受入れ体制'!$L$5:$L$29)</f>
        <v>0</v>
      </c>
      <c r="D178" s="451" t="str">
        <f t="shared" ca="1" si="3"/>
        <v/>
      </c>
      <c r="G178" s="452"/>
      <c r="S178" s="450"/>
    </row>
    <row r="179" spans="1:19" x14ac:dyDescent="0.35">
      <c r="A179" s="451" t="s">
        <v>506</v>
      </c>
      <c r="B179" s="455" t="s">
        <v>506</v>
      </c>
      <c r="C179" s="453">
        <f ca="1">SUMIF('3)招へい者4)受入れ体制'!$B$5:$L$29,B179,'3)招へい者4)受入れ体制'!$L$5:$L$29)</f>
        <v>0</v>
      </c>
      <c r="D179" s="451" t="str">
        <f t="shared" ca="1" si="3"/>
        <v/>
      </c>
      <c r="G179" s="452"/>
      <c r="S179" s="450"/>
    </row>
    <row r="180" spans="1:19" x14ac:dyDescent="0.35">
      <c r="A180" s="451" t="s">
        <v>507</v>
      </c>
      <c r="B180" s="455" t="s">
        <v>507</v>
      </c>
      <c r="C180" s="453">
        <f ca="1">SUMIF('3)招へい者4)受入れ体制'!$B$5:$L$29,B180,'3)招へい者4)受入れ体制'!$L$5:$L$29)</f>
        <v>0</v>
      </c>
      <c r="D180" s="451" t="str">
        <f t="shared" ca="1" si="3"/>
        <v/>
      </c>
      <c r="G180" s="452"/>
      <c r="S180" s="450"/>
    </row>
    <row r="181" spans="1:19" x14ac:dyDescent="0.35">
      <c r="A181" s="451" t="s">
        <v>508</v>
      </c>
      <c r="B181" s="455" t="s">
        <v>508</v>
      </c>
      <c r="C181" s="453">
        <f ca="1">SUMIF('3)招へい者4)受入れ体制'!$B$5:$L$29,B181,'3)招へい者4)受入れ体制'!$L$5:$L$29)</f>
        <v>0</v>
      </c>
      <c r="D181" s="451" t="str">
        <f t="shared" ca="1" si="3"/>
        <v/>
      </c>
      <c r="G181" s="452"/>
      <c r="S181" s="450"/>
    </row>
    <row r="182" spans="1:19" x14ac:dyDescent="0.35">
      <c r="A182" s="451" t="s">
        <v>509</v>
      </c>
      <c r="B182" s="455" t="s">
        <v>509</v>
      </c>
      <c r="C182" s="453">
        <f ca="1">SUMIF('3)招へい者4)受入れ体制'!$B$5:$L$29,B182,'3)招へい者4)受入れ体制'!$L$5:$L$29)</f>
        <v>0</v>
      </c>
      <c r="D182" s="451" t="str">
        <f t="shared" ca="1" si="3"/>
        <v/>
      </c>
      <c r="G182" s="452"/>
      <c r="S182" s="450"/>
    </row>
    <row r="183" spans="1:19" x14ac:dyDescent="0.35">
      <c r="A183" s="451" t="s">
        <v>510</v>
      </c>
      <c r="B183" s="455" t="s">
        <v>510</v>
      </c>
      <c r="C183" s="453">
        <f ca="1">SUMIF('3)招へい者4)受入れ体制'!$B$5:$L$29,B183,'3)招へい者4)受入れ体制'!$L$5:$L$29)</f>
        <v>0</v>
      </c>
      <c r="D183" s="451" t="str">
        <f t="shared" ca="1" si="3"/>
        <v/>
      </c>
      <c r="G183" s="452"/>
      <c r="S183" s="450"/>
    </row>
    <row r="184" spans="1:19" x14ac:dyDescent="0.35">
      <c r="A184" s="451" t="s">
        <v>511</v>
      </c>
      <c r="B184" s="455" t="s">
        <v>511</v>
      </c>
      <c r="C184" s="453">
        <f ca="1">SUMIF('3)招へい者4)受入れ体制'!$B$5:$L$29,B184,'3)招へい者4)受入れ体制'!$L$5:$L$29)</f>
        <v>0</v>
      </c>
      <c r="D184" s="451" t="str">
        <f t="shared" ca="1" si="3"/>
        <v/>
      </c>
      <c r="G184" s="452"/>
      <c r="S184" s="450"/>
    </row>
    <row r="185" spans="1:19" x14ac:dyDescent="0.35">
      <c r="A185" s="451" t="s">
        <v>512</v>
      </c>
      <c r="B185" s="455" t="s">
        <v>512</v>
      </c>
      <c r="C185" s="453">
        <f ca="1">SUMIF('3)招へい者4)受入れ体制'!$B$5:$L$29,B185,'3)招へい者4)受入れ体制'!$L$5:$L$29)</f>
        <v>0</v>
      </c>
      <c r="D185" s="451" t="str">
        <f t="shared" ca="1" si="3"/>
        <v/>
      </c>
      <c r="G185" s="452"/>
      <c r="S185" s="450"/>
    </row>
    <row r="186" spans="1:19" x14ac:dyDescent="0.35">
      <c r="A186" s="451" t="s">
        <v>513</v>
      </c>
      <c r="B186" s="455" t="s">
        <v>513</v>
      </c>
      <c r="C186" s="453">
        <f ca="1">SUMIF('3)招へい者4)受入れ体制'!$B$5:$L$29,B186,'3)招へい者4)受入れ体制'!$L$5:$L$29)</f>
        <v>0</v>
      </c>
      <c r="D186" s="451" t="str">
        <f t="shared" ca="1" si="3"/>
        <v/>
      </c>
      <c r="G186" s="452"/>
      <c r="S186" s="450"/>
    </row>
    <row r="187" spans="1:19" x14ac:dyDescent="0.35">
      <c r="A187" s="451" t="s">
        <v>514</v>
      </c>
      <c r="B187" s="455" t="s">
        <v>514</v>
      </c>
      <c r="C187" s="453">
        <f ca="1">SUMIF('3)招へい者4)受入れ体制'!$B$5:$L$29,B187,'3)招へい者4)受入れ体制'!$L$5:$L$29)</f>
        <v>0</v>
      </c>
      <c r="D187" s="451" t="str">
        <f t="shared" ca="1" si="3"/>
        <v/>
      </c>
      <c r="G187" s="452"/>
      <c r="S187" s="450"/>
    </row>
    <row r="188" spans="1:19" x14ac:dyDescent="0.35">
      <c r="A188" s="451" t="s">
        <v>515</v>
      </c>
      <c r="B188" s="455" t="s">
        <v>515</v>
      </c>
      <c r="C188" s="453">
        <f ca="1">SUMIF('3)招へい者4)受入れ体制'!$B$5:$L$29,B188,'3)招へい者4)受入れ体制'!$L$5:$L$29)</f>
        <v>0</v>
      </c>
      <c r="D188" s="451" t="str">
        <f t="shared" ca="1" si="3"/>
        <v/>
      </c>
      <c r="G188" s="452"/>
      <c r="S188" s="450"/>
    </row>
    <row r="189" spans="1:19" x14ac:dyDescent="0.35">
      <c r="A189" s="451" t="s">
        <v>516</v>
      </c>
      <c r="B189" s="455" t="s">
        <v>516</v>
      </c>
      <c r="C189" s="453">
        <f ca="1">SUMIF('3)招へい者4)受入れ体制'!$B$5:$L$29,B189,'3)招へい者4)受入れ体制'!$L$5:$L$29)</f>
        <v>0</v>
      </c>
      <c r="D189" s="451" t="str">
        <f t="shared" ca="1" si="3"/>
        <v/>
      </c>
      <c r="G189" s="452"/>
      <c r="S189" s="450"/>
    </row>
    <row r="190" spans="1:19" x14ac:dyDescent="0.35">
      <c r="A190" s="451" t="s">
        <v>517</v>
      </c>
      <c r="B190" s="455" t="s">
        <v>517</v>
      </c>
      <c r="C190" s="453">
        <f ca="1">SUMIF('3)招へい者4)受入れ体制'!$B$5:$L$29,B190,'3)招へい者4)受入れ体制'!$L$5:$L$29)</f>
        <v>0</v>
      </c>
      <c r="D190" s="451" t="str">
        <f t="shared" ca="1" si="3"/>
        <v/>
      </c>
      <c r="G190" s="452"/>
      <c r="S190" s="450"/>
    </row>
    <row r="191" spans="1:19" x14ac:dyDescent="0.35">
      <c r="A191" s="451" t="s">
        <v>518</v>
      </c>
      <c r="B191" s="455" t="s">
        <v>518</v>
      </c>
      <c r="C191" s="453">
        <f ca="1">SUMIF('3)招へい者4)受入れ体制'!$B$5:$L$29,B191,'3)招へい者4)受入れ体制'!$L$5:$L$29)</f>
        <v>0</v>
      </c>
      <c r="D191" s="451" t="str">
        <f t="shared" ca="1" si="3"/>
        <v/>
      </c>
      <c r="G191" s="452"/>
      <c r="S191" s="450"/>
    </row>
    <row r="192" spans="1:19" x14ac:dyDescent="0.35">
      <c r="A192" s="451" t="s">
        <v>519</v>
      </c>
      <c r="B192" s="455" t="s">
        <v>519</v>
      </c>
      <c r="C192" s="453">
        <f ca="1">SUMIF('3)招へい者4)受入れ体制'!$B$5:$L$29,B192,'3)招へい者4)受入れ体制'!$L$5:$L$29)</f>
        <v>0</v>
      </c>
      <c r="D192" s="451" t="str">
        <f t="shared" ca="1" si="3"/>
        <v/>
      </c>
      <c r="G192" s="452"/>
      <c r="S192" s="450"/>
    </row>
    <row r="193" spans="1:19" x14ac:dyDescent="0.35">
      <c r="A193" s="451" t="s">
        <v>520</v>
      </c>
      <c r="B193" s="455" t="s">
        <v>520</v>
      </c>
      <c r="C193" s="453">
        <f ca="1">SUMIF('3)招へい者4)受入れ体制'!$B$5:$L$29,B193,'3)招へい者4)受入れ体制'!$L$5:$L$29)</f>
        <v>0</v>
      </c>
      <c r="D193" s="451" t="str">
        <f t="shared" ca="1" si="3"/>
        <v/>
      </c>
      <c r="G193" s="452"/>
      <c r="S193" s="450"/>
    </row>
    <row r="194" spans="1:19" x14ac:dyDescent="0.35">
      <c r="A194" s="451" t="s">
        <v>521</v>
      </c>
      <c r="B194" s="455" t="s">
        <v>521</v>
      </c>
      <c r="C194" s="453">
        <f ca="1">SUMIF('3)招へい者4)受入れ体制'!$B$5:$L$29,B194,'3)招へい者4)受入れ体制'!$L$5:$L$29)</f>
        <v>0</v>
      </c>
      <c r="D194" s="451" t="str">
        <f t="shared" ca="1" si="3"/>
        <v/>
      </c>
      <c r="G194" s="452"/>
      <c r="S194" s="450"/>
    </row>
    <row r="195" spans="1:19" x14ac:dyDescent="0.35">
      <c r="A195" s="451" t="s">
        <v>522</v>
      </c>
      <c r="B195" s="455" t="s">
        <v>522</v>
      </c>
      <c r="C195" s="453">
        <f ca="1">SUMIF('3)招へい者4)受入れ体制'!$B$5:$L$29,B195,'3)招へい者4)受入れ体制'!$L$5:$L$29)</f>
        <v>0</v>
      </c>
      <c r="D195" s="451" t="str">
        <f t="shared" ca="1" si="3"/>
        <v/>
      </c>
      <c r="G195" s="452"/>
      <c r="S195" s="450"/>
    </row>
    <row r="196" spans="1:19" x14ac:dyDescent="0.35">
      <c r="A196" s="451" t="s">
        <v>523</v>
      </c>
      <c r="B196" s="455" t="s">
        <v>523</v>
      </c>
      <c r="C196" s="453">
        <f ca="1">SUMIF('3)招へい者4)受入れ体制'!$B$5:$L$29,B196,'3)招へい者4)受入れ体制'!$L$5:$L$29)</f>
        <v>0</v>
      </c>
      <c r="D196" s="451" t="str">
        <f t="shared" ca="1" si="3"/>
        <v/>
      </c>
      <c r="G196" s="452"/>
      <c r="S196" s="450"/>
    </row>
    <row r="197" spans="1:19" x14ac:dyDescent="0.35">
      <c r="A197" s="451" t="s">
        <v>524</v>
      </c>
      <c r="B197" s="451" t="s">
        <v>524</v>
      </c>
      <c r="C197" s="453">
        <f ca="1">SUMIF('3)招へい者4)受入れ体制'!$B$5:$L$29,B197,'3)招へい者4)受入れ体制'!$L$5:$L$29)</f>
        <v>0</v>
      </c>
      <c r="D197" s="451" t="str">
        <f t="shared" ca="1" si="3"/>
        <v/>
      </c>
      <c r="G197" s="452"/>
      <c r="S197" s="450"/>
    </row>
    <row r="198" spans="1:19" x14ac:dyDescent="0.35">
      <c r="A198" s="451" t="s">
        <v>525</v>
      </c>
      <c r="B198" s="455" t="s">
        <v>525</v>
      </c>
      <c r="C198" s="453">
        <f ca="1">SUMIF('3)招へい者4)受入れ体制'!$B$5:$L$29,B198,'3)招へい者4)受入れ体制'!$L$5:$L$29)</f>
        <v>0</v>
      </c>
      <c r="D198" s="451" t="str">
        <f t="shared" ref="D198:D200" ca="1" si="5">IF(C198&gt;0,B198&amp;"："&amp;C198&amp;"人","")</f>
        <v/>
      </c>
      <c r="G198" s="452"/>
      <c r="S198" s="450"/>
    </row>
    <row r="199" spans="1:19" x14ac:dyDescent="0.35">
      <c r="A199" s="451" t="s">
        <v>526</v>
      </c>
      <c r="B199" s="455" t="s">
        <v>526</v>
      </c>
      <c r="C199" s="453">
        <f ca="1">SUMIF('3)招へい者4)受入れ体制'!$B$5:$L$29,B199,'3)招へい者4)受入れ体制'!$L$5:$L$29)</f>
        <v>0</v>
      </c>
      <c r="D199" s="451" t="str">
        <f t="shared" ca="1" si="5"/>
        <v/>
      </c>
      <c r="G199" s="452"/>
      <c r="S199" s="450"/>
    </row>
    <row r="200" spans="1:19" x14ac:dyDescent="0.35">
      <c r="A200" s="451" t="s">
        <v>527</v>
      </c>
      <c r="B200" s="455" t="s">
        <v>527</v>
      </c>
      <c r="C200" s="453">
        <f ca="1">SUMIF('3)招へい者4)受入れ体制'!$B$5:$L$29,B200,'3)招へい者4)受入れ体制'!$L$5:$L$29)</f>
        <v>0</v>
      </c>
      <c r="D200" s="451" t="str">
        <f t="shared" ca="1" si="5"/>
        <v/>
      </c>
      <c r="G200" s="452"/>
      <c r="S200" s="450"/>
    </row>
    <row r="201" spans="1:19" x14ac:dyDescent="0.35">
      <c r="A201" s="451"/>
      <c r="B201" s="451" t="s">
        <v>154</v>
      </c>
      <c r="C201" s="461">
        <f ca="1">SUM(C3:C200)</f>
        <v>0</v>
      </c>
      <c r="D201" s="451"/>
      <c r="G201" s="452"/>
      <c r="S201" s="450"/>
    </row>
    <row r="204" spans="1:19" ht="24" customHeight="1" thickBot="1" x14ac:dyDescent="0.4">
      <c r="A204" s="462" t="s">
        <v>530</v>
      </c>
    </row>
    <row r="205" spans="1:19" ht="16.5" thickTop="1" x14ac:dyDescent="0.35">
      <c r="A205" s="463"/>
      <c r="B205" s="464"/>
      <c r="C205" s="465" t="s">
        <v>23</v>
      </c>
      <c r="D205" s="466"/>
    </row>
    <row r="206" spans="1:19" ht="16" x14ac:dyDescent="0.35">
      <c r="A206" s="451">
        <v>1</v>
      </c>
      <c r="B206" s="467" t="str">
        <f>'3)招へい者4)受入れ体制'!B5</f>
        <v/>
      </c>
      <c r="C206" s="468" t="str" cm="1">
        <f t="array" ref="C206">IF(ROWS(B$206:B206)&lt;=COUNT($D$206:$D$230),INDEX(B:B,SMALL(D$206:D$230,ROWS(B$206:B206))),"")</f>
        <v/>
      </c>
      <c r="D206" s="469">
        <f>IF(COUNTIF($B$206:B206,B206)=1,ROW(),"")</f>
        <v>206</v>
      </c>
    </row>
    <row r="207" spans="1:19" ht="16" x14ac:dyDescent="0.35">
      <c r="A207" s="451">
        <v>2</v>
      </c>
      <c r="B207" s="467" t="str">
        <f>'3)招へい者4)受入れ体制'!B6</f>
        <v/>
      </c>
      <c r="C207" s="468" t="str" cm="1">
        <f t="array" ref="C207">IF(ROWS(B$206:B207)&lt;=COUNT($D$206:$D$230),INDEX(B:B,SMALL(D$206:D$230,ROWS(B$206:B207))),"")</f>
        <v/>
      </c>
      <c r="D207" s="469" t="str">
        <f>IF(COUNTIF($B$206:B207,B207)=1,ROW(),"")</f>
        <v/>
      </c>
    </row>
    <row r="208" spans="1:19" ht="16" x14ac:dyDescent="0.35">
      <c r="A208" s="451">
        <v>3</v>
      </c>
      <c r="B208" s="467" t="str">
        <f>'3)招へい者4)受入れ体制'!B7</f>
        <v/>
      </c>
      <c r="C208" s="468" t="str" cm="1">
        <f t="array" ref="C208">IF(ROWS(B$206:B208)&lt;=COUNT($D$206:$D$230),INDEX(B:B,SMALL(D$206:D$230,ROWS(B$206:B208))),"")</f>
        <v/>
      </c>
      <c r="D208" s="469" t="str">
        <f>IF(COUNTIF($B$206:B208,B208)=1,ROW(),"")</f>
        <v/>
      </c>
    </row>
    <row r="209" spans="1:4" ht="16" x14ac:dyDescent="0.35">
      <c r="A209" s="451">
        <v>4</v>
      </c>
      <c r="B209" s="467" t="str">
        <f>'3)招へい者4)受入れ体制'!B8</f>
        <v/>
      </c>
      <c r="C209" s="468" t="str" cm="1">
        <f t="array" ref="C209">IF(ROWS(B$206:B209)&lt;=COUNT($D$206:$D$230),INDEX(B:B,SMALL(D$206:D$230,ROWS(B$206:B209))),"")</f>
        <v/>
      </c>
      <c r="D209" s="469" t="str">
        <f>IF(COUNTIF($B$206:B209,B209)=1,ROW(),"")</f>
        <v/>
      </c>
    </row>
    <row r="210" spans="1:4" ht="16" x14ac:dyDescent="0.35">
      <c r="A210" s="451">
        <v>5</v>
      </c>
      <c r="B210" s="467" t="str">
        <f>'3)招へい者4)受入れ体制'!B9</f>
        <v/>
      </c>
      <c r="C210" s="468" t="str" cm="1">
        <f t="array" ref="C210">IF(ROWS(B$206:B210)&lt;=COUNT($D$206:$D$230),INDEX(B:B,SMALL(D$206:D$230,ROWS(B$206:B210))),"")</f>
        <v/>
      </c>
      <c r="D210" s="469" t="str">
        <f>IF(COUNTIF($B$206:B210,B210)=1,ROW(),"")</f>
        <v/>
      </c>
    </row>
    <row r="211" spans="1:4" ht="16" x14ac:dyDescent="0.35">
      <c r="A211" s="451">
        <v>6</v>
      </c>
      <c r="B211" s="467" t="str">
        <f>'3)招へい者4)受入れ体制'!B10</f>
        <v/>
      </c>
      <c r="C211" s="468" t="str" cm="1">
        <f t="array" ref="C211">IF(ROWS(B$206:B211)&lt;=COUNT($D$206:$D$230),INDEX(B:B,SMALL(D$206:D$230,ROWS(B$206:B211))),"")</f>
        <v/>
      </c>
      <c r="D211" s="469" t="str">
        <f>IF(COUNTIF($B$206:B211,B211)=1,ROW(),"")</f>
        <v/>
      </c>
    </row>
    <row r="212" spans="1:4" ht="16" x14ac:dyDescent="0.35">
      <c r="A212" s="451">
        <v>7</v>
      </c>
      <c r="B212" s="467" t="str">
        <f>'3)招へい者4)受入れ体制'!B11</f>
        <v/>
      </c>
      <c r="C212" s="468" t="str" cm="1">
        <f t="array" ref="C212">IF(ROWS(B$206:B212)&lt;=COUNT($D$206:$D$230),INDEX(B:B,SMALL(D$206:D$230,ROWS(B$206:B212))),"")</f>
        <v/>
      </c>
      <c r="D212" s="469" t="str">
        <f>IF(COUNTIF($B$206:B212,B212)=1,ROW(),"")</f>
        <v/>
      </c>
    </row>
    <row r="213" spans="1:4" ht="16" x14ac:dyDescent="0.35">
      <c r="A213" s="451">
        <v>8</v>
      </c>
      <c r="B213" s="467" t="str">
        <f>'3)招へい者4)受入れ体制'!B12</f>
        <v/>
      </c>
      <c r="C213" s="468" t="str" cm="1">
        <f t="array" ref="C213">IF(ROWS(B$206:B213)&lt;=COUNT($D$206:$D$230),INDEX(B:B,SMALL(D$206:D$230,ROWS(B$206:B213))),"")</f>
        <v/>
      </c>
      <c r="D213" s="469" t="str">
        <f>IF(COUNTIF($B$206:B213,B213)=1,ROW(),"")</f>
        <v/>
      </c>
    </row>
    <row r="214" spans="1:4" ht="16" x14ac:dyDescent="0.35">
      <c r="A214" s="451">
        <v>9</v>
      </c>
      <c r="B214" s="467" t="str">
        <f>'3)招へい者4)受入れ体制'!B13</f>
        <v/>
      </c>
      <c r="C214" s="468" t="str" cm="1">
        <f t="array" ref="C214">IF(ROWS(B$206:B214)&lt;=COUNT($D$206:$D$230),INDEX(B:B,SMALL(D$206:D$230,ROWS(B$206:B214))),"")</f>
        <v/>
      </c>
      <c r="D214" s="469" t="str">
        <f>IF(COUNTIF($B$206:B214,B214)=1,ROW(),"")</f>
        <v/>
      </c>
    </row>
    <row r="215" spans="1:4" ht="16" x14ac:dyDescent="0.35">
      <c r="A215" s="451">
        <v>10</v>
      </c>
      <c r="B215" s="467" t="str">
        <f>'3)招へい者4)受入れ体制'!B14</f>
        <v/>
      </c>
      <c r="C215" s="468" t="str" cm="1">
        <f t="array" ref="C215">IF(ROWS(B$206:B215)&lt;=COUNT($D$206:$D$230),INDEX(B:B,SMALL(D$206:D$230,ROWS(B$206:B215))),"")</f>
        <v/>
      </c>
      <c r="D215" s="469" t="str">
        <f>IF(COUNTIF($B$206:B215,B215)=1,ROW(),"")</f>
        <v/>
      </c>
    </row>
    <row r="216" spans="1:4" ht="16" x14ac:dyDescent="0.35">
      <c r="A216" s="451">
        <v>11</v>
      </c>
      <c r="B216" s="467" t="str">
        <f>'3)招へい者4)受入れ体制'!B15</f>
        <v/>
      </c>
      <c r="C216" s="468" t="str" cm="1">
        <f t="array" ref="C216">IF(ROWS(B$206:B216)&lt;=COUNT($D$206:$D$230),INDEX(B:B,SMALL(D$206:D$230,ROWS(B$206:B216))),"")</f>
        <v/>
      </c>
      <c r="D216" s="469" t="str">
        <f>IF(COUNTIF($B$206:B216,B216)=1,ROW(),"")</f>
        <v/>
      </c>
    </row>
    <row r="217" spans="1:4" ht="16" x14ac:dyDescent="0.35">
      <c r="A217" s="451">
        <v>12</v>
      </c>
      <c r="B217" s="467" t="str">
        <f>'3)招へい者4)受入れ体制'!B16</f>
        <v/>
      </c>
      <c r="C217" s="468" t="str" cm="1">
        <f t="array" ref="C217">IF(ROWS(B$206:B217)&lt;=COUNT($D$206:$D$230),INDEX(B:B,SMALL(D$206:D$230,ROWS(B$206:B217))),"")</f>
        <v/>
      </c>
      <c r="D217" s="469" t="str">
        <f>IF(COUNTIF($B$206:B217,B217)=1,ROW(),"")</f>
        <v/>
      </c>
    </row>
    <row r="218" spans="1:4" ht="16" x14ac:dyDescent="0.35">
      <c r="A218" s="451">
        <v>13</v>
      </c>
      <c r="B218" s="467" t="str">
        <f>'3)招へい者4)受入れ体制'!B17</f>
        <v/>
      </c>
      <c r="C218" s="468" t="str" cm="1">
        <f t="array" ref="C218">IF(ROWS(B$206:B218)&lt;=COUNT($D$206:$D$230),INDEX(B:B,SMALL(D$206:D$230,ROWS(B$206:B218))),"")</f>
        <v/>
      </c>
      <c r="D218" s="469" t="str">
        <f>IF(COUNTIF($B$206:B218,B218)=1,ROW(),"")</f>
        <v/>
      </c>
    </row>
    <row r="219" spans="1:4" ht="16" x14ac:dyDescent="0.35">
      <c r="A219" s="451">
        <v>14</v>
      </c>
      <c r="B219" s="467" t="str">
        <f>'3)招へい者4)受入れ体制'!B18</f>
        <v/>
      </c>
      <c r="C219" s="468" t="str" cm="1">
        <f t="array" ref="C219">IF(ROWS(B$206:B219)&lt;=COUNT($D$206:$D$230),INDEX(B:B,SMALL(D$206:D$230,ROWS(B$206:B219))),"")</f>
        <v/>
      </c>
      <c r="D219" s="469" t="str">
        <f>IF(COUNTIF($B$206:B219,B219)=1,ROW(),"")</f>
        <v/>
      </c>
    </row>
    <row r="220" spans="1:4" ht="16" x14ac:dyDescent="0.35">
      <c r="A220" s="451">
        <v>15</v>
      </c>
      <c r="B220" s="467" t="str">
        <f>'3)招へい者4)受入れ体制'!B19</f>
        <v/>
      </c>
      <c r="C220" s="468" t="str" cm="1">
        <f t="array" ref="C220">IF(ROWS(B$206:B220)&lt;=COUNT($D$206:$D$230),INDEX(B:B,SMALL(D$206:D$230,ROWS(B$206:B220))),"")</f>
        <v/>
      </c>
      <c r="D220" s="469" t="str">
        <f>IF(COUNTIF($B$206:B220,B220)=1,ROW(),"")</f>
        <v/>
      </c>
    </row>
    <row r="221" spans="1:4" ht="16" x14ac:dyDescent="0.35">
      <c r="A221" s="451">
        <v>16</v>
      </c>
      <c r="B221" s="467" t="str">
        <f>'3)招へい者4)受入れ体制'!B20</f>
        <v/>
      </c>
      <c r="C221" s="468" t="str" cm="1">
        <f t="array" ref="C221">IF(ROWS(B$206:B221)&lt;=COUNT($D$206:$D$230),INDEX(B:B,SMALL(D$206:D$230,ROWS(B$206:B221))),"")</f>
        <v/>
      </c>
      <c r="D221" s="469" t="str">
        <f>IF(COUNTIF($B$206:B221,B221)=1,ROW(),"")</f>
        <v/>
      </c>
    </row>
    <row r="222" spans="1:4" ht="16" x14ac:dyDescent="0.35">
      <c r="A222" s="451">
        <v>17</v>
      </c>
      <c r="B222" s="467" t="str">
        <f>'3)招へい者4)受入れ体制'!B21</f>
        <v/>
      </c>
      <c r="C222" s="468" t="str" cm="1">
        <f t="array" ref="C222">IF(ROWS(B$206:B222)&lt;=COUNT($D$206:$D$230),INDEX(B:B,SMALL(D$206:D$230,ROWS(B$206:B222))),"")</f>
        <v/>
      </c>
      <c r="D222" s="469" t="str">
        <f>IF(COUNTIF($B$206:B222,B222)=1,ROW(),"")</f>
        <v/>
      </c>
    </row>
    <row r="223" spans="1:4" ht="16" x14ac:dyDescent="0.35">
      <c r="A223" s="451">
        <v>18</v>
      </c>
      <c r="B223" s="467" t="str">
        <f>'3)招へい者4)受入れ体制'!B22</f>
        <v/>
      </c>
      <c r="C223" s="468" t="str" cm="1">
        <f t="array" ref="C223">IF(ROWS(B$206:B223)&lt;=COUNT($D$206:$D$230),INDEX(B:B,SMALL(D$206:D$230,ROWS(B$206:B223))),"")</f>
        <v/>
      </c>
      <c r="D223" s="469" t="str">
        <f>IF(COUNTIF($B$206:B223,B223)=1,ROW(),"")</f>
        <v/>
      </c>
    </row>
    <row r="224" spans="1:4" ht="16" x14ac:dyDescent="0.35">
      <c r="A224" s="451">
        <v>19</v>
      </c>
      <c r="B224" s="467" t="str">
        <f>'3)招へい者4)受入れ体制'!B23</f>
        <v/>
      </c>
      <c r="C224" s="468" t="str" cm="1">
        <f t="array" ref="C224">IF(ROWS(B$206:B224)&lt;=COUNT($D$206:$D$230),INDEX(B:B,SMALL(D$206:D$230,ROWS(B$206:B224))),"")</f>
        <v/>
      </c>
      <c r="D224" s="469" t="str">
        <f>IF(COUNTIF($B$206:B224,B224)=1,ROW(),"")</f>
        <v/>
      </c>
    </row>
    <row r="225" spans="1:4" ht="16" x14ac:dyDescent="0.35">
      <c r="A225" s="451">
        <v>20</v>
      </c>
      <c r="B225" s="467" t="str">
        <f>'3)招へい者4)受入れ体制'!B24</f>
        <v/>
      </c>
      <c r="C225" s="468" t="str" cm="1">
        <f t="array" ref="C225">IF(ROWS(B$206:B225)&lt;=COUNT($D$206:$D$230),INDEX(B:B,SMALL(D$206:D$230,ROWS(B$206:B225))),"")</f>
        <v/>
      </c>
      <c r="D225" s="469" t="str">
        <f>IF(COUNTIF($B$206:B225,B225)=1,ROW(),"")</f>
        <v/>
      </c>
    </row>
    <row r="226" spans="1:4" ht="16" x14ac:dyDescent="0.35">
      <c r="A226" s="451">
        <v>21</v>
      </c>
      <c r="B226" s="467" t="str">
        <f>'3)招へい者4)受入れ体制'!B25</f>
        <v/>
      </c>
      <c r="C226" s="468" t="str" cm="1">
        <f t="array" ref="C226">IF(ROWS(B$206:B226)&lt;=COUNT($D$206:$D$230),INDEX(B:B,SMALL(D$206:D$230,ROWS(B$206:B226))),"")</f>
        <v/>
      </c>
      <c r="D226" s="469" t="str">
        <f>IF(COUNTIF($B$206:B226,B226)=1,ROW(),"")</f>
        <v/>
      </c>
    </row>
    <row r="227" spans="1:4" ht="16" x14ac:dyDescent="0.35">
      <c r="A227" s="451">
        <v>22</v>
      </c>
      <c r="B227" s="467" t="str">
        <f>'3)招へい者4)受入れ体制'!B26</f>
        <v/>
      </c>
      <c r="C227" s="468" t="str" cm="1">
        <f t="array" ref="C227">IF(ROWS(B$206:B227)&lt;=COUNT($D$206:$D$230),INDEX(B:B,SMALL(D$206:D$230,ROWS(B$206:B227))),"")</f>
        <v/>
      </c>
      <c r="D227" s="469" t="str">
        <f>IF(COUNTIF($B$206:B227,B227)=1,ROW(),"")</f>
        <v/>
      </c>
    </row>
    <row r="228" spans="1:4" ht="16" x14ac:dyDescent="0.35">
      <c r="A228" s="451">
        <v>23</v>
      </c>
      <c r="B228" s="467" t="str">
        <f>'3)招へい者4)受入れ体制'!B27</f>
        <v/>
      </c>
      <c r="C228" s="468" t="str" cm="1">
        <f t="array" ref="C228">IF(ROWS(B$206:B228)&lt;=COUNT($D$206:$D$230),INDEX(B:B,SMALL(D$206:D$230,ROWS(B$206:B228))),"")</f>
        <v/>
      </c>
      <c r="D228" s="469" t="str">
        <f>IF(COUNTIF($B$206:B228,B228)=1,ROW(),"")</f>
        <v/>
      </c>
    </row>
    <row r="229" spans="1:4" ht="16" x14ac:dyDescent="0.35">
      <c r="A229" s="451">
        <v>24</v>
      </c>
      <c r="B229" s="467" t="str">
        <f>'3)招へい者4)受入れ体制'!B28</f>
        <v/>
      </c>
      <c r="C229" s="468" t="str" cm="1">
        <f t="array" ref="C229">IF(ROWS(B$206:B229)&lt;=COUNT($D$206:$D$230),INDEX(B:B,SMALL(D$206:D$230,ROWS(B$206:B229))),"")</f>
        <v/>
      </c>
      <c r="D229" s="469" t="str">
        <f>IF(COUNTIF($B$206:B229,B229)=1,ROW(),"")</f>
        <v/>
      </c>
    </row>
    <row r="230" spans="1:4" ht="16" x14ac:dyDescent="0.35">
      <c r="A230" s="451">
        <v>25</v>
      </c>
      <c r="B230" s="467" t="str">
        <f>'3)招へい者4)受入れ体制'!B29</f>
        <v/>
      </c>
      <c r="C230" s="468" t="str" cm="1">
        <f t="array" ref="C230">IF(ROWS(B$206:B230)&lt;=COUNT($D$206:$D$230),INDEX(B:B,SMALL(D$206:D$230,ROWS(B$206:B230))),"")</f>
        <v/>
      </c>
      <c r="D230" s="469" t="str">
        <f>IF(COUNTIF($B$206:B230,B230)=1,ROW(),"")</f>
        <v/>
      </c>
    </row>
    <row r="232" spans="1:4" ht="16" x14ac:dyDescent="0.35">
      <c r="A232" s="470" t="s">
        <v>150</v>
      </c>
      <c r="B232" s="450"/>
      <c r="C232" s="450"/>
    </row>
    <row r="233" spans="1:4" x14ac:dyDescent="0.35">
      <c r="A233" s="451"/>
      <c r="B233" s="469" t="s">
        <v>111</v>
      </c>
    </row>
    <row r="234" spans="1:4" x14ac:dyDescent="0.35">
      <c r="A234" s="451">
        <v>1</v>
      </c>
      <c r="B234" s="469" t="s">
        <v>112</v>
      </c>
    </row>
    <row r="235" spans="1:4" x14ac:dyDescent="0.35">
      <c r="A235" s="451">
        <v>2</v>
      </c>
      <c r="B235" s="469" t="s">
        <v>156</v>
      </c>
    </row>
    <row r="236" spans="1:4" x14ac:dyDescent="0.35">
      <c r="A236" s="451">
        <v>3</v>
      </c>
      <c r="B236" s="469" t="s">
        <v>155</v>
      </c>
    </row>
    <row r="237" spans="1:4" x14ac:dyDescent="0.35">
      <c r="A237" s="451">
        <v>4</v>
      </c>
      <c r="B237" s="469" t="s">
        <v>161</v>
      </c>
    </row>
    <row r="238" spans="1:4" x14ac:dyDescent="0.35">
      <c r="A238" s="451">
        <v>5</v>
      </c>
      <c r="B238" s="469" t="s">
        <v>162</v>
      </c>
    </row>
    <row r="239" spans="1:4" x14ac:dyDescent="0.35">
      <c r="A239" s="451">
        <v>6</v>
      </c>
      <c r="B239" s="469" t="s">
        <v>163</v>
      </c>
    </row>
    <row r="243" spans="1:20" ht="16" x14ac:dyDescent="0.35">
      <c r="A243" s="462" t="s">
        <v>152</v>
      </c>
      <c r="B243" s="450"/>
      <c r="C243" s="471"/>
      <c r="E243" s="459"/>
      <c r="H243" s="450"/>
      <c r="T243" s="452"/>
    </row>
    <row r="244" spans="1:20" x14ac:dyDescent="0.35">
      <c r="A244" s="451"/>
      <c r="B244" s="472" t="s">
        <v>92</v>
      </c>
      <c r="E244" s="459"/>
      <c r="H244" s="450"/>
      <c r="T244" s="452"/>
    </row>
    <row r="245" spans="1:20" x14ac:dyDescent="0.35">
      <c r="A245" s="451">
        <v>1</v>
      </c>
      <c r="B245" s="451" t="s">
        <v>623</v>
      </c>
      <c r="E245" s="459"/>
      <c r="H245" s="450"/>
      <c r="T245" s="452"/>
    </row>
    <row r="246" spans="1:20" x14ac:dyDescent="0.35">
      <c r="A246" s="451">
        <v>2</v>
      </c>
      <c r="B246" s="451" t="s">
        <v>83</v>
      </c>
      <c r="E246" s="459"/>
      <c r="H246" s="450"/>
      <c r="T246" s="452"/>
    </row>
    <row r="247" spans="1:20" x14ac:dyDescent="0.35">
      <c r="A247" s="451">
        <v>3</v>
      </c>
      <c r="B247" s="451" t="s">
        <v>84</v>
      </c>
      <c r="E247" s="459"/>
      <c r="H247" s="450"/>
      <c r="T247" s="452"/>
    </row>
    <row r="248" spans="1:20" x14ac:dyDescent="0.35">
      <c r="A248" s="451">
        <v>4</v>
      </c>
      <c r="B248" s="451" t="s">
        <v>82</v>
      </c>
      <c r="E248" s="459"/>
      <c r="H248" s="450"/>
      <c r="T248" s="452"/>
    </row>
    <row r="249" spans="1:20" x14ac:dyDescent="0.35">
      <c r="A249" s="451">
        <v>5</v>
      </c>
      <c r="B249" s="451" t="s">
        <v>81</v>
      </c>
      <c r="E249" s="459"/>
      <c r="H249" s="450"/>
      <c r="T249" s="452"/>
    </row>
    <row r="250" spans="1:20" x14ac:dyDescent="0.35">
      <c r="A250" s="451">
        <v>6</v>
      </c>
      <c r="B250" s="451" t="s">
        <v>78</v>
      </c>
      <c r="E250" s="459"/>
      <c r="H250" s="450"/>
      <c r="T250" s="452"/>
    </row>
    <row r="251" spans="1:20" x14ac:dyDescent="0.35">
      <c r="A251" s="451">
        <v>7</v>
      </c>
      <c r="B251" s="451" t="s">
        <v>79</v>
      </c>
      <c r="E251" s="459"/>
      <c r="H251" s="450"/>
      <c r="T251" s="452"/>
    </row>
    <row r="252" spans="1:20" x14ac:dyDescent="0.35">
      <c r="A252" s="451">
        <v>8</v>
      </c>
      <c r="B252" s="451" t="s">
        <v>80</v>
      </c>
      <c r="E252" s="459"/>
      <c r="H252" s="450"/>
      <c r="T252" s="452"/>
    </row>
    <row r="253" spans="1:20" x14ac:dyDescent="0.35">
      <c r="A253" s="451">
        <v>9</v>
      </c>
      <c r="B253" s="451" t="s">
        <v>91</v>
      </c>
      <c r="E253" s="459"/>
      <c r="H253" s="450"/>
      <c r="T253" s="452"/>
    </row>
    <row r="257" spans="1:1" x14ac:dyDescent="0.35">
      <c r="A257" s="473"/>
    </row>
  </sheetData>
  <sheetProtection algorithmName="SHA-512" hashValue="vK51tbABeH3vRq47ZJxOre1oYtV3WP0NNqspPXzjMAgLwJRRCn8X8Q9nGQUTyCi7dCPPW8ra42O4IFt9kYnLYg==" saltValue="jBMG+qZfhXIwMwwmmBOo5w==" spinCount="100000" sheet="1" objects="1" scenarios="1"/>
  <mergeCells count="2">
    <mergeCell ref="A1:D1"/>
    <mergeCell ref="F1:T1"/>
  </mergeCells>
  <phoneticPr fontId="1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Q277"/>
  <sheetViews>
    <sheetView showGridLines="0" view="pageBreakPreview" zoomScaleNormal="100" zoomScaleSheetLayoutView="100" workbookViewId="0"/>
  </sheetViews>
  <sheetFormatPr defaultRowHeight="15" x14ac:dyDescent="0.35"/>
  <cols>
    <col min="1" max="1" width="9.78515625" customWidth="1"/>
    <col min="2" max="2" width="11.78515625" customWidth="1"/>
    <col min="3" max="3" width="5.78515625" customWidth="1"/>
    <col min="4" max="4" width="28.78515625" customWidth="1"/>
    <col min="5" max="5" width="11.78515625" customWidth="1"/>
    <col min="6" max="6" width="6.78515625" customWidth="1"/>
    <col min="7" max="7" width="13.78515625" customWidth="1"/>
    <col min="8" max="8" width="8.85546875" style="42"/>
    <col min="9" max="17" width="8.85546875" style="45"/>
  </cols>
  <sheetData>
    <row r="1" spans="1:8" ht="15" customHeight="1" x14ac:dyDescent="0.35">
      <c r="A1" s="52"/>
      <c r="G1" s="1" t="str">
        <f>'1)受入れ機関概要'!G1</f>
        <v>Ver.2301</v>
      </c>
    </row>
    <row r="2" spans="1:8" ht="18" customHeight="1" x14ac:dyDescent="0.35">
      <c r="A2" s="408" t="s">
        <v>145</v>
      </c>
      <c r="B2" s="409"/>
      <c r="C2" s="410"/>
      <c r="D2" s="411"/>
      <c r="E2" s="411"/>
      <c r="F2" s="411"/>
      <c r="G2" s="412"/>
      <c r="H2" s="44"/>
    </row>
    <row r="3" spans="1:8" ht="15" customHeight="1" x14ac:dyDescent="0.35">
      <c r="A3" s="55" t="s">
        <v>186</v>
      </c>
      <c r="B3" s="609">
        <v>1</v>
      </c>
      <c r="C3" s="609"/>
      <c r="D3" s="609"/>
      <c r="E3" s="609"/>
      <c r="F3" s="609"/>
      <c r="G3" s="610"/>
    </row>
    <row r="4" spans="1:8" ht="15" customHeight="1" x14ac:dyDescent="0.35">
      <c r="A4" s="633" t="s">
        <v>0</v>
      </c>
      <c r="B4" s="619" t="s">
        <v>8</v>
      </c>
      <c r="C4" s="620"/>
      <c r="D4" s="54" t="s">
        <v>23</v>
      </c>
      <c r="E4" s="386" t="s">
        <v>606</v>
      </c>
      <c r="F4" s="387" t="str">
        <f>IF(E4="香港・マカオ以外","登録番号","")</f>
        <v/>
      </c>
      <c r="G4" s="319"/>
    </row>
    <row r="5" spans="1:8" ht="15" customHeight="1" x14ac:dyDescent="0.35">
      <c r="A5" s="634"/>
      <c r="B5" s="607" t="s">
        <v>9</v>
      </c>
      <c r="C5" s="33" t="s">
        <v>10</v>
      </c>
      <c r="D5" s="600" t="s">
        <v>66</v>
      </c>
      <c r="E5" s="601"/>
      <c r="F5" s="601"/>
      <c r="G5" s="602"/>
    </row>
    <row r="6" spans="1:8" ht="15" customHeight="1" x14ac:dyDescent="0.35">
      <c r="A6" s="634"/>
      <c r="B6" s="608"/>
      <c r="C6" s="33" t="s">
        <v>11</v>
      </c>
      <c r="D6" s="600" t="s">
        <v>132</v>
      </c>
      <c r="E6" s="601"/>
      <c r="F6" s="601"/>
      <c r="G6" s="602"/>
    </row>
    <row r="7" spans="1:8" ht="15" customHeight="1" x14ac:dyDescent="0.35">
      <c r="A7" s="634"/>
      <c r="B7" s="603" t="s">
        <v>529</v>
      </c>
      <c r="C7" s="33" t="s">
        <v>10</v>
      </c>
      <c r="D7" s="600" t="s">
        <v>66</v>
      </c>
      <c r="E7" s="601"/>
      <c r="F7" s="601"/>
      <c r="G7" s="602"/>
    </row>
    <row r="8" spans="1:8" ht="15" customHeight="1" x14ac:dyDescent="0.35">
      <c r="A8" s="634"/>
      <c r="B8" s="604"/>
      <c r="C8" s="33" t="s">
        <v>11</v>
      </c>
      <c r="D8" s="600" t="s">
        <v>132</v>
      </c>
      <c r="E8" s="601"/>
      <c r="F8" s="601"/>
      <c r="G8" s="602"/>
    </row>
    <row r="9" spans="1:8" ht="62.15" customHeight="1" x14ac:dyDescent="0.35">
      <c r="A9" s="634"/>
      <c r="B9" s="605" t="s">
        <v>265</v>
      </c>
      <c r="C9" s="606"/>
      <c r="D9" s="624" t="s">
        <v>157</v>
      </c>
      <c r="E9" s="625"/>
      <c r="F9" s="625"/>
      <c r="G9" s="626"/>
    </row>
    <row r="10" spans="1:8" ht="15" customHeight="1" x14ac:dyDescent="0.35">
      <c r="A10" s="638" t="s">
        <v>325</v>
      </c>
      <c r="B10" s="636" t="s">
        <v>2</v>
      </c>
      <c r="C10" s="630"/>
      <c r="D10" s="621"/>
      <c r="E10" s="622"/>
      <c r="F10" s="622"/>
      <c r="G10" s="623"/>
    </row>
    <row r="11" spans="1:8" ht="15" customHeight="1" x14ac:dyDescent="0.35">
      <c r="A11" s="639"/>
      <c r="B11" s="635" t="s">
        <v>3</v>
      </c>
      <c r="C11" s="628"/>
      <c r="D11" s="611"/>
      <c r="E11" s="612"/>
      <c r="F11" s="612"/>
      <c r="G11" s="613"/>
    </row>
    <row r="12" spans="1:8" ht="15" customHeight="1" x14ac:dyDescent="0.35">
      <c r="A12" s="639"/>
      <c r="B12" s="635" t="s">
        <v>4</v>
      </c>
      <c r="C12" s="628"/>
      <c r="D12" s="611"/>
      <c r="E12" s="612"/>
      <c r="F12" s="612"/>
      <c r="G12" s="613"/>
    </row>
    <row r="13" spans="1:8" ht="15" customHeight="1" x14ac:dyDescent="0.35">
      <c r="A13" s="640"/>
      <c r="B13" s="637" t="s">
        <v>110</v>
      </c>
      <c r="C13" s="618"/>
      <c r="D13" s="614" t="s">
        <v>124</v>
      </c>
      <c r="E13" s="615"/>
      <c r="F13" s="615"/>
      <c r="G13" s="616"/>
    </row>
    <row r="14" spans="1:8" ht="15" customHeight="1" x14ac:dyDescent="0.35">
      <c r="A14" s="55" t="s">
        <v>186</v>
      </c>
      <c r="B14" s="609">
        <v>2</v>
      </c>
      <c r="C14" s="609"/>
      <c r="D14" s="609"/>
      <c r="E14" s="609"/>
      <c r="F14" s="609"/>
      <c r="G14" s="610"/>
    </row>
    <row r="15" spans="1:8" ht="15" customHeight="1" x14ac:dyDescent="0.35">
      <c r="A15" s="633" t="s">
        <v>0</v>
      </c>
      <c r="B15" s="619" t="s">
        <v>8</v>
      </c>
      <c r="C15" s="620"/>
      <c r="D15" s="54" t="s">
        <v>23</v>
      </c>
      <c r="E15" s="386" t="s">
        <v>606</v>
      </c>
      <c r="F15" s="387" t="str">
        <f>IF(E15="香港・マカオ以外","登録番号","")</f>
        <v/>
      </c>
      <c r="G15" s="319"/>
    </row>
    <row r="16" spans="1:8" ht="15" customHeight="1" x14ac:dyDescent="0.35">
      <c r="A16" s="634"/>
      <c r="B16" s="607" t="s">
        <v>9</v>
      </c>
      <c r="C16" s="33" t="s">
        <v>10</v>
      </c>
      <c r="D16" s="600" t="s">
        <v>66</v>
      </c>
      <c r="E16" s="601"/>
      <c r="F16" s="601"/>
      <c r="G16" s="602"/>
    </row>
    <row r="17" spans="1:7" ht="15" customHeight="1" x14ac:dyDescent="0.35">
      <c r="A17" s="634"/>
      <c r="B17" s="608"/>
      <c r="C17" s="33" t="s">
        <v>11</v>
      </c>
      <c r="D17" s="600" t="s">
        <v>132</v>
      </c>
      <c r="E17" s="601"/>
      <c r="F17" s="601"/>
      <c r="G17" s="602"/>
    </row>
    <row r="18" spans="1:7" ht="15" customHeight="1" x14ac:dyDescent="0.35">
      <c r="A18" s="634"/>
      <c r="B18" s="603" t="s">
        <v>529</v>
      </c>
      <c r="C18" s="33" t="s">
        <v>10</v>
      </c>
      <c r="D18" s="600" t="s">
        <v>66</v>
      </c>
      <c r="E18" s="601"/>
      <c r="F18" s="601"/>
      <c r="G18" s="602"/>
    </row>
    <row r="19" spans="1:7" ht="15" customHeight="1" x14ac:dyDescent="0.35">
      <c r="A19" s="634"/>
      <c r="B19" s="604"/>
      <c r="C19" s="33" t="s">
        <v>11</v>
      </c>
      <c r="D19" s="600" t="s">
        <v>132</v>
      </c>
      <c r="E19" s="601"/>
      <c r="F19" s="601"/>
      <c r="G19" s="602"/>
    </row>
    <row r="20" spans="1:7" ht="62.15" customHeight="1" x14ac:dyDescent="0.35">
      <c r="A20" s="634"/>
      <c r="B20" s="605" t="s">
        <v>265</v>
      </c>
      <c r="C20" s="606"/>
      <c r="D20" s="624" t="s">
        <v>66</v>
      </c>
      <c r="E20" s="625"/>
      <c r="F20" s="625"/>
      <c r="G20" s="626"/>
    </row>
    <row r="21" spans="1:7" ht="15" customHeight="1" x14ac:dyDescent="0.35">
      <c r="A21" s="638" t="s">
        <v>325</v>
      </c>
      <c r="B21" s="629" t="s">
        <v>2</v>
      </c>
      <c r="C21" s="630"/>
      <c r="D21" s="621"/>
      <c r="E21" s="622"/>
      <c r="F21" s="622"/>
      <c r="G21" s="623"/>
    </row>
    <row r="22" spans="1:7" ht="15" customHeight="1" x14ac:dyDescent="0.35">
      <c r="A22" s="639"/>
      <c r="B22" s="627" t="s">
        <v>3</v>
      </c>
      <c r="C22" s="628"/>
      <c r="D22" s="611"/>
      <c r="E22" s="612"/>
      <c r="F22" s="612"/>
      <c r="G22" s="613"/>
    </row>
    <row r="23" spans="1:7" ht="15" customHeight="1" x14ac:dyDescent="0.35">
      <c r="A23" s="639"/>
      <c r="B23" s="627" t="s">
        <v>4</v>
      </c>
      <c r="C23" s="628"/>
      <c r="D23" s="611"/>
      <c r="E23" s="612"/>
      <c r="F23" s="612"/>
      <c r="G23" s="613"/>
    </row>
    <row r="24" spans="1:7" ht="15" customHeight="1" x14ac:dyDescent="0.35">
      <c r="A24" s="640"/>
      <c r="B24" s="617" t="s">
        <v>110</v>
      </c>
      <c r="C24" s="618"/>
      <c r="D24" s="614" t="s">
        <v>124</v>
      </c>
      <c r="E24" s="615"/>
      <c r="F24" s="615"/>
      <c r="G24" s="616"/>
    </row>
    <row r="25" spans="1:7" ht="15" customHeight="1" x14ac:dyDescent="0.35">
      <c r="A25" s="55" t="s">
        <v>186</v>
      </c>
      <c r="B25" s="609">
        <v>3</v>
      </c>
      <c r="C25" s="609"/>
      <c r="D25" s="609"/>
      <c r="E25" s="609"/>
      <c r="F25" s="609"/>
      <c r="G25" s="610"/>
    </row>
    <row r="26" spans="1:7" ht="15" customHeight="1" x14ac:dyDescent="0.35">
      <c r="A26" s="633" t="s">
        <v>0</v>
      </c>
      <c r="B26" s="619" t="s">
        <v>8</v>
      </c>
      <c r="C26" s="620"/>
      <c r="D26" s="54" t="s">
        <v>23</v>
      </c>
      <c r="E26" s="386" t="s">
        <v>606</v>
      </c>
      <c r="F26" s="387" t="str">
        <f>IF(E26="香港・マカオ以外","登録番号","")</f>
        <v/>
      </c>
      <c r="G26" s="319"/>
    </row>
    <row r="27" spans="1:7" ht="15" customHeight="1" x14ac:dyDescent="0.35">
      <c r="A27" s="634"/>
      <c r="B27" s="607" t="s">
        <v>9</v>
      </c>
      <c r="C27" s="33" t="s">
        <v>10</v>
      </c>
      <c r="D27" s="600" t="s">
        <v>66</v>
      </c>
      <c r="E27" s="601"/>
      <c r="F27" s="601"/>
      <c r="G27" s="602"/>
    </row>
    <row r="28" spans="1:7" ht="15" customHeight="1" x14ac:dyDescent="0.35">
      <c r="A28" s="634"/>
      <c r="B28" s="608"/>
      <c r="C28" s="33" t="s">
        <v>11</v>
      </c>
      <c r="D28" s="600" t="s">
        <v>132</v>
      </c>
      <c r="E28" s="601"/>
      <c r="F28" s="601"/>
      <c r="G28" s="602"/>
    </row>
    <row r="29" spans="1:7" ht="15" customHeight="1" x14ac:dyDescent="0.35">
      <c r="A29" s="634"/>
      <c r="B29" s="603" t="s">
        <v>529</v>
      </c>
      <c r="C29" s="33" t="s">
        <v>10</v>
      </c>
      <c r="D29" s="600" t="s">
        <v>66</v>
      </c>
      <c r="E29" s="601"/>
      <c r="F29" s="601"/>
      <c r="G29" s="602"/>
    </row>
    <row r="30" spans="1:7" ht="15" customHeight="1" x14ac:dyDescent="0.35">
      <c r="A30" s="634"/>
      <c r="B30" s="604"/>
      <c r="C30" s="33" t="s">
        <v>11</v>
      </c>
      <c r="D30" s="600" t="s">
        <v>132</v>
      </c>
      <c r="E30" s="601"/>
      <c r="F30" s="601"/>
      <c r="G30" s="602"/>
    </row>
    <row r="31" spans="1:7" ht="62.15" customHeight="1" x14ac:dyDescent="0.35">
      <c r="A31" s="634"/>
      <c r="B31" s="605" t="s">
        <v>265</v>
      </c>
      <c r="C31" s="606"/>
      <c r="D31" s="624" t="s">
        <v>66</v>
      </c>
      <c r="E31" s="625"/>
      <c r="F31" s="625"/>
      <c r="G31" s="626"/>
    </row>
    <row r="32" spans="1:7" ht="15" customHeight="1" x14ac:dyDescent="0.35">
      <c r="A32" s="638" t="s">
        <v>325</v>
      </c>
      <c r="B32" s="629" t="s">
        <v>2</v>
      </c>
      <c r="C32" s="630"/>
      <c r="D32" s="621"/>
      <c r="E32" s="622"/>
      <c r="F32" s="622"/>
      <c r="G32" s="623"/>
    </row>
    <row r="33" spans="1:7" ht="15" customHeight="1" x14ac:dyDescent="0.35">
      <c r="A33" s="639"/>
      <c r="B33" s="627" t="s">
        <v>3</v>
      </c>
      <c r="C33" s="628"/>
      <c r="D33" s="611"/>
      <c r="E33" s="612"/>
      <c r="F33" s="612"/>
      <c r="G33" s="613"/>
    </row>
    <row r="34" spans="1:7" ht="15" customHeight="1" x14ac:dyDescent="0.35">
      <c r="A34" s="639"/>
      <c r="B34" s="627" t="s">
        <v>4</v>
      </c>
      <c r="C34" s="628"/>
      <c r="D34" s="611"/>
      <c r="E34" s="612"/>
      <c r="F34" s="612"/>
      <c r="G34" s="613"/>
    </row>
    <row r="35" spans="1:7" ht="15" customHeight="1" x14ac:dyDescent="0.35">
      <c r="A35" s="640"/>
      <c r="B35" s="617" t="s">
        <v>110</v>
      </c>
      <c r="C35" s="618"/>
      <c r="D35" s="614" t="s">
        <v>124</v>
      </c>
      <c r="E35" s="615"/>
      <c r="F35" s="615"/>
      <c r="G35" s="616"/>
    </row>
    <row r="36" spans="1:7" ht="15" customHeight="1" x14ac:dyDescent="0.35">
      <c r="A36" s="55" t="s">
        <v>186</v>
      </c>
      <c r="B36" s="609">
        <v>4</v>
      </c>
      <c r="C36" s="609"/>
      <c r="D36" s="609"/>
      <c r="E36" s="609"/>
      <c r="F36" s="609"/>
      <c r="G36" s="610"/>
    </row>
    <row r="37" spans="1:7" ht="15" customHeight="1" x14ac:dyDescent="0.35">
      <c r="A37" s="633" t="s">
        <v>0</v>
      </c>
      <c r="B37" s="619" t="s">
        <v>8</v>
      </c>
      <c r="C37" s="620"/>
      <c r="D37" s="54" t="s">
        <v>23</v>
      </c>
      <c r="E37" s="386" t="s">
        <v>606</v>
      </c>
      <c r="F37" s="387" t="str">
        <f>IF(E37="香港・マカオ以外","登録番号","")</f>
        <v/>
      </c>
      <c r="G37" s="319"/>
    </row>
    <row r="38" spans="1:7" ht="15" customHeight="1" x14ac:dyDescent="0.35">
      <c r="A38" s="634"/>
      <c r="B38" s="607" t="s">
        <v>9</v>
      </c>
      <c r="C38" s="33" t="s">
        <v>10</v>
      </c>
      <c r="D38" s="600" t="s">
        <v>66</v>
      </c>
      <c r="E38" s="601"/>
      <c r="F38" s="601"/>
      <c r="G38" s="602"/>
    </row>
    <row r="39" spans="1:7" ht="15" customHeight="1" x14ac:dyDescent="0.35">
      <c r="A39" s="634"/>
      <c r="B39" s="608"/>
      <c r="C39" s="33" t="s">
        <v>11</v>
      </c>
      <c r="D39" s="600" t="s">
        <v>132</v>
      </c>
      <c r="E39" s="601"/>
      <c r="F39" s="601"/>
      <c r="G39" s="602"/>
    </row>
    <row r="40" spans="1:7" ht="15" customHeight="1" x14ac:dyDescent="0.35">
      <c r="A40" s="634"/>
      <c r="B40" s="603" t="s">
        <v>529</v>
      </c>
      <c r="C40" s="33" t="s">
        <v>10</v>
      </c>
      <c r="D40" s="600" t="s">
        <v>66</v>
      </c>
      <c r="E40" s="601"/>
      <c r="F40" s="601"/>
      <c r="G40" s="602"/>
    </row>
    <row r="41" spans="1:7" ht="15" customHeight="1" x14ac:dyDescent="0.35">
      <c r="A41" s="634"/>
      <c r="B41" s="604"/>
      <c r="C41" s="33" t="s">
        <v>11</v>
      </c>
      <c r="D41" s="600" t="s">
        <v>132</v>
      </c>
      <c r="E41" s="601"/>
      <c r="F41" s="601"/>
      <c r="G41" s="602"/>
    </row>
    <row r="42" spans="1:7" ht="62.15" customHeight="1" x14ac:dyDescent="0.35">
      <c r="A42" s="634"/>
      <c r="B42" s="605" t="s">
        <v>265</v>
      </c>
      <c r="C42" s="606"/>
      <c r="D42" s="624" t="s">
        <v>66</v>
      </c>
      <c r="E42" s="625"/>
      <c r="F42" s="625"/>
      <c r="G42" s="626"/>
    </row>
    <row r="43" spans="1:7" ht="15" customHeight="1" x14ac:dyDescent="0.35">
      <c r="A43" s="638" t="s">
        <v>325</v>
      </c>
      <c r="B43" s="629" t="s">
        <v>2</v>
      </c>
      <c r="C43" s="630"/>
      <c r="D43" s="621"/>
      <c r="E43" s="622"/>
      <c r="F43" s="622"/>
      <c r="G43" s="623"/>
    </row>
    <row r="44" spans="1:7" ht="15" customHeight="1" x14ac:dyDescent="0.35">
      <c r="A44" s="639"/>
      <c r="B44" s="627" t="s">
        <v>3</v>
      </c>
      <c r="C44" s="628"/>
      <c r="D44" s="611"/>
      <c r="E44" s="612"/>
      <c r="F44" s="612"/>
      <c r="G44" s="613"/>
    </row>
    <row r="45" spans="1:7" ht="15" customHeight="1" x14ac:dyDescent="0.35">
      <c r="A45" s="639"/>
      <c r="B45" s="627" t="s">
        <v>4</v>
      </c>
      <c r="C45" s="628"/>
      <c r="D45" s="611"/>
      <c r="E45" s="612"/>
      <c r="F45" s="612"/>
      <c r="G45" s="613"/>
    </row>
    <row r="46" spans="1:7" ht="15" customHeight="1" x14ac:dyDescent="0.35">
      <c r="A46" s="640"/>
      <c r="B46" s="617" t="s">
        <v>110</v>
      </c>
      <c r="C46" s="618"/>
      <c r="D46" s="614" t="s">
        <v>124</v>
      </c>
      <c r="E46" s="615"/>
      <c r="F46" s="615"/>
      <c r="G46" s="616"/>
    </row>
    <row r="47" spans="1:7" ht="15" customHeight="1" x14ac:dyDescent="0.35">
      <c r="A47" s="55" t="s">
        <v>186</v>
      </c>
      <c r="B47" s="609">
        <v>5</v>
      </c>
      <c r="C47" s="609"/>
      <c r="D47" s="609"/>
      <c r="E47" s="609"/>
      <c r="F47" s="609"/>
      <c r="G47" s="610"/>
    </row>
    <row r="48" spans="1:7" ht="15" customHeight="1" x14ac:dyDescent="0.35">
      <c r="A48" s="633" t="s">
        <v>0</v>
      </c>
      <c r="B48" s="619" t="s">
        <v>8</v>
      </c>
      <c r="C48" s="620"/>
      <c r="D48" s="54" t="s">
        <v>23</v>
      </c>
      <c r="E48" s="386" t="s">
        <v>606</v>
      </c>
      <c r="F48" s="387" t="str">
        <f>IF(E48="香港・マカオ以外","登録番号","")</f>
        <v/>
      </c>
      <c r="G48" s="319"/>
    </row>
    <row r="49" spans="1:7" ht="15" customHeight="1" x14ac:dyDescent="0.35">
      <c r="A49" s="634"/>
      <c r="B49" s="607" t="s">
        <v>9</v>
      </c>
      <c r="C49" s="33" t="s">
        <v>10</v>
      </c>
      <c r="D49" s="600" t="s">
        <v>66</v>
      </c>
      <c r="E49" s="601"/>
      <c r="F49" s="601"/>
      <c r="G49" s="602"/>
    </row>
    <row r="50" spans="1:7" ht="15" customHeight="1" x14ac:dyDescent="0.35">
      <c r="A50" s="634"/>
      <c r="B50" s="608"/>
      <c r="C50" s="33" t="s">
        <v>11</v>
      </c>
      <c r="D50" s="600" t="s">
        <v>132</v>
      </c>
      <c r="E50" s="601"/>
      <c r="F50" s="601"/>
      <c r="G50" s="602"/>
    </row>
    <row r="51" spans="1:7" ht="15" customHeight="1" x14ac:dyDescent="0.35">
      <c r="A51" s="634"/>
      <c r="B51" s="603" t="s">
        <v>529</v>
      </c>
      <c r="C51" s="33" t="s">
        <v>10</v>
      </c>
      <c r="D51" s="600" t="s">
        <v>66</v>
      </c>
      <c r="E51" s="601"/>
      <c r="F51" s="601"/>
      <c r="G51" s="602"/>
    </row>
    <row r="52" spans="1:7" ht="15" customHeight="1" x14ac:dyDescent="0.35">
      <c r="A52" s="634"/>
      <c r="B52" s="604"/>
      <c r="C52" s="33" t="s">
        <v>11</v>
      </c>
      <c r="D52" s="600" t="s">
        <v>132</v>
      </c>
      <c r="E52" s="601"/>
      <c r="F52" s="601"/>
      <c r="G52" s="602"/>
    </row>
    <row r="53" spans="1:7" ht="62.15" customHeight="1" x14ac:dyDescent="0.35">
      <c r="A53" s="634"/>
      <c r="B53" s="605" t="s">
        <v>265</v>
      </c>
      <c r="C53" s="606"/>
      <c r="D53" s="624" t="s">
        <v>66</v>
      </c>
      <c r="E53" s="625"/>
      <c r="F53" s="625"/>
      <c r="G53" s="626"/>
    </row>
    <row r="54" spans="1:7" ht="15" customHeight="1" x14ac:dyDescent="0.35">
      <c r="A54" s="638" t="s">
        <v>325</v>
      </c>
      <c r="B54" s="629" t="s">
        <v>2</v>
      </c>
      <c r="C54" s="630"/>
      <c r="D54" s="621"/>
      <c r="E54" s="622"/>
      <c r="F54" s="622"/>
      <c r="G54" s="623"/>
    </row>
    <row r="55" spans="1:7" ht="15" customHeight="1" x14ac:dyDescent="0.35">
      <c r="A55" s="639"/>
      <c r="B55" s="627" t="s">
        <v>3</v>
      </c>
      <c r="C55" s="628"/>
      <c r="D55" s="611"/>
      <c r="E55" s="612"/>
      <c r="F55" s="612"/>
      <c r="G55" s="613"/>
    </row>
    <row r="56" spans="1:7" ht="15" customHeight="1" x14ac:dyDescent="0.35">
      <c r="A56" s="639"/>
      <c r="B56" s="627" t="s">
        <v>4</v>
      </c>
      <c r="C56" s="628"/>
      <c r="D56" s="611"/>
      <c r="E56" s="612"/>
      <c r="F56" s="612"/>
      <c r="G56" s="613"/>
    </row>
    <row r="57" spans="1:7" ht="15" customHeight="1" x14ac:dyDescent="0.35">
      <c r="A57" s="640"/>
      <c r="B57" s="617" t="s">
        <v>110</v>
      </c>
      <c r="C57" s="618"/>
      <c r="D57" s="614" t="s">
        <v>124</v>
      </c>
      <c r="E57" s="615"/>
      <c r="F57" s="615"/>
      <c r="G57" s="616"/>
    </row>
    <row r="58" spans="1:7" ht="15" customHeight="1" x14ac:dyDescent="0.35">
      <c r="A58" s="55" t="s">
        <v>186</v>
      </c>
      <c r="B58" s="609">
        <v>6</v>
      </c>
      <c r="C58" s="609"/>
      <c r="D58" s="609"/>
      <c r="E58" s="609"/>
      <c r="F58" s="609"/>
      <c r="G58" s="610"/>
    </row>
    <row r="59" spans="1:7" ht="15" customHeight="1" x14ac:dyDescent="0.35">
      <c r="A59" s="633" t="s">
        <v>0</v>
      </c>
      <c r="B59" s="619" t="s">
        <v>8</v>
      </c>
      <c r="C59" s="620"/>
      <c r="D59" s="54" t="s">
        <v>23</v>
      </c>
      <c r="E59" s="386" t="s">
        <v>606</v>
      </c>
      <c r="F59" s="387" t="str">
        <f>IF(E59="香港・マカオ以外","登録番号","")</f>
        <v/>
      </c>
      <c r="G59" s="319"/>
    </row>
    <row r="60" spans="1:7" ht="15" customHeight="1" x14ac:dyDescent="0.35">
      <c r="A60" s="634"/>
      <c r="B60" s="607" t="s">
        <v>9</v>
      </c>
      <c r="C60" s="33" t="s">
        <v>10</v>
      </c>
      <c r="D60" s="600" t="s">
        <v>66</v>
      </c>
      <c r="E60" s="601"/>
      <c r="F60" s="601"/>
      <c r="G60" s="602"/>
    </row>
    <row r="61" spans="1:7" ht="15" customHeight="1" x14ac:dyDescent="0.35">
      <c r="A61" s="634"/>
      <c r="B61" s="608"/>
      <c r="C61" s="33" t="s">
        <v>11</v>
      </c>
      <c r="D61" s="600" t="s">
        <v>132</v>
      </c>
      <c r="E61" s="601"/>
      <c r="F61" s="601"/>
      <c r="G61" s="602"/>
    </row>
    <row r="62" spans="1:7" ht="15" customHeight="1" x14ac:dyDescent="0.35">
      <c r="A62" s="634"/>
      <c r="B62" s="603" t="s">
        <v>529</v>
      </c>
      <c r="C62" s="33" t="s">
        <v>10</v>
      </c>
      <c r="D62" s="600" t="s">
        <v>66</v>
      </c>
      <c r="E62" s="601"/>
      <c r="F62" s="601"/>
      <c r="G62" s="602"/>
    </row>
    <row r="63" spans="1:7" ht="15" customHeight="1" x14ac:dyDescent="0.35">
      <c r="A63" s="634"/>
      <c r="B63" s="604"/>
      <c r="C63" s="33" t="s">
        <v>11</v>
      </c>
      <c r="D63" s="600" t="s">
        <v>132</v>
      </c>
      <c r="E63" s="601"/>
      <c r="F63" s="601"/>
      <c r="G63" s="602"/>
    </row>
    <row r="64" spans="1:7" ht="62.15" customHeight="1" x14ac:dyDescent="0.35">
      <c r="A64" s="634"/>
      <c r="B64" s="605" t="s">
        <v>265</v>
      </c>
      <c r="C64" s="606"/>
      <c r="D64" s="624" t="s">
        <v>66</v>
      </c>
      <c r="E64" s="625"/>
      <c r="F64" s="625"/>
      <c r="G64" s="626"/>
    </row>
    <row r="65" spans="1:7" ht="15" customHeight="1" x14ac:dyDescent="0.35">
      <c r="A65" s="638" t="s">
        <v>325</v>
      </c>
      <c r="B65" s="629" t="s">
        <v>2</v>
      </c>
      <c r="C65" s="630"/>
      <c r="D65" s="621"/>
      <c r="E65" s="622"/>
      <c r="F65" s="622"/>
      <c r="G65" s="623"/>
    </row>
    <row r="66" spans="1:7" ht="15" customHeight="1" x14ac:dyDescent="0.35">
      <c r="A66" s="639"/>
      <c r="B66" s="627" t="s">
        <v>3</v>
      </c>
      <c r="C66" s="628"/>
      <c r="D66" s="611"/>
      <c r="E66" s="612"/>
      <c r="F66" s="612"/>
      <c r="G66" s="613"/>
    </row>
    <row r="67" spans="1:7" ht="15" customHeight="1" x14ac:dyDescent="0.35">
      <c r="A67" s="639"/>
      <c r="B67" s="627" t="s">
        <v>4</v>
      </c>
      <c r="C67" s="628"/>
      <c r="D67" s="611"/>
      <c r="E67" s="612"/>
      <c r="F67" s="612"/>
      <c r="G67" s="613"/>
    </row>
    <row r="68" spans="1:7" ht="15" customHeight="1" x14ac:dyDescent="0.35">
      <c r="A68" s="640"/>
      <c r="B68" s="617" t="s">
        <v>110</v>
      </c>
      <c r="C68" s="618"/>
      <c r="D68" s="614" t="s">
        <v>124</v>
      </c>
      <c r="E68" s="615"/>
      <c r="F68" s="615"/>
      <c r="G68" s="616"/>
    </row>
    <row r="69" spans="1:7" ht="15" customHeight="1" x14ac:dyDescent="0.35">
      <c r="A69" s="55" t="s">
        <v>186</v>
      </c>
      <c r="B69" s="609">
        <v>7</v>
      </c>
      <c r="C69" s="609"/>
      <c r="D69" s="609"/>
      <c r="E69" s="609"/>
      <c r="F69" s="609"/>
      <c r="G69" s="610"/>
    </row>
    <row r="70" spans="1:7" ht="15" customHeight="1" x14ac:dyDescent="0.35">
      <c r="A70" s="633" t="s">
        <v>0</v>
      </c>
      <c r="B70" s="619" t="s">
        <v>8</v>
      </c>
      <c r="C70" s="620"/>
      <c r="D70" s="54" t="s">
        <v>23</v>
      </c>
      <c r="E70" s="386" t="s">
        <v>606</v>
      </c>
      <c r="F70" s="387" t="str">
        <f>IF(E70="香港・マカオ以外","登録番号","")</f>
        <v/>
      </c>
      <c r="G70" s="319"/>
    </row>
    <row r="71" spans="1:7" ht="15" customHeight="1" x14ac:dyDescent="0.35">
      <c r="A71" s="634"/>
      <c r="B71" s="607" t="s">
        <v>9</v>
      </c>
      <c r="C71" s="33" t="s">
        <v>10</v>
      </c>
      <c r="D71" s="600" t="s">
        <v>66</v>
      </c>
      <c r="E71" s="601"/>
      <c r="F71" s="601"/>
      <c r="G71" s="602"/>
    </row>
    <row r="72" spans="1:7" ht="15" customHeight="1" x14ac:dyDescent="0.35">
      <c r="A72" s="634"/>
      <c r="B72" s="608"/>
      <c r="C72" s="33" t="s">
        <v>11</v>
      </c>
      <c r="D72" s="600" t="s">
        <v>132</v>
      </c>
      <c r="E72" s="601"/>
      <c r="F72" s="601"/>
      <c r="G72" s="602"/>
    </row>
    <row r="73" spans="1:7" ht="15" customHeight="1" x14ac:dyDescent="0.35">
      <c r="A73" s="634"/>
      <c r="B73" s="603" t="s">
        <v>529</v>
      </c>
      <c r="C73" s="33" t="s">
        <v>10</v>
      </c>
      <c r="D73" s="600" t="s">
        <v>66</v>
      </c>
      <c r="E73" s="601"/>
      <c r="F73" s="601"/>
      <c r="G73" s="602"/>
    </row>
    <row r="74" spans="1:7" ht="15" customHeight="1" x14ac:dyDescent="0.35">
      <c r="A74" s="634"/>
      <c r="B74" s="604"/>
      <c r="C74" s="33" t="s">
        <v>11</v>
      </c>
      <c r="D74" s="600" t="s">
        <v>132</v>
      </c>
      <c r="E74" s="601"/>
      <c r="F74" s="601"/>
      <c r="G74" s="602"/>
    </row>
    <row r="75" spans="1:7" ht="62.15" customHeight="1" x14ac:dyDescent="0.35">
      <c r="A75" s="634"/>
      <c r="B75" s="605" t="s">
        <v>265</v>
      </c>
      <c r="C75" s="606"/>
      <c r="D75" s="624" t="s">
        <v>66</v>
      </c>
      <c r="E75" s="625"/>
      <c r="F75" s="625"/>
      <c r="G75" s="626"/>
    </row>
    <row r="76" spans="1:7" ht="15" customHeight="1" x14ac:dyDescent="0.35">
      <c r="A76" s="638" t="s">
        <v>325</v>
      </c>
      <c r="B76" s="629" t="s">
        <v>2</v>
      </c>
      <c r="C76" s="630"/>
      <c r="D76" s="621"/>
      <c r="E76" s="622"/>
      <c r="F76" s="622"/>
      <c r="G76" s="623"/>
    </row>
    <row r="77" spans="1:7" ht="15" customHeight="1" x14ac:dyDescent="0.35">
      <c r="A77" s="639"/>
      <c r="B77" s="627" t="s">
        <v>3</v>
      </c>
      <c r="C77" s="628"/>
      <c r="D77" s="611"/>
      <c r="E77" s="612"/>
      <c r="F77" s="612"/>
      <c r="G77" s="613"/>
    </row>
    <row r="78" spans="1:7" ht="15" customHeight="1" x14ac:dyDescent="0.35">
      <c r="A78" s="639"/>
      <c r="B78" s="627" t="s">
        <v>4</v>
      </c>
      <c r="C78" s="628"/>
      <c r="D78" s="611"/>
      <c r="E78" s="612"/>
      <c r="F78" s="612"/>
      <c r="G78" s="613"/>
    </row>
    <row r="79" spans="1:7" ht="15" customHeight="1" x14ac:dyDescent="0.35">
      <c r="A79" s="640"/>
      <c r="B79" s="617" t="s">
        <v>110</v>
      </c>
      <c r="C79" s="618"/>
      <c r="D79" s="614" t="s">
        <v>124</v>
      </c>
      <c r="E79" s="615"/>
      <c r="F79" s="615"/>
      <c r="G79" s="616"/>
    </row>
    <row r="80" spans="1:7" ht="15" customHeight="1" x14ac:dyDescent="0.35">
      <c r="A80" s="55" t="s">
        <v>186</v>
      </c>
      <c r="B80" s="609">
        <v>8</v>
      </c>
      <c r="C80" s="609"/>
      <c r="D80" s="609"/>
      <c r="E80" s="609"/>
      <c r="F80" s="609"/>
      <c r="G80" s="610"/>
    </row>
    <row r="81" spans="1:7" ht="15" customHeight="1" x14ac:dyDescent="0.35">
      <c r="A81" s="633" t="s">
        <v>0</v>
      </c>
      <c r="B81" s="619" t="s">
        <v>8</v>
      </c>
      <c r="C81" s="620"/>
      <c r="D81" s="54" t="s">
        <v>23</v>
      </c>
      <c r="E81" s="386" t="s">
        <v>606</v>
      </c>
      <c r="F81" s="387" t="str">
        <f>IF(E81="香港・マカオ以外","登録番号","")</f>
        <v/>
      </c>
      <c r="G81" s="319"/>
    </row>
    <row r="82" spans="1:7" ht="15" customHeight="1" x14ac:dyDescent="0.35">
      <c r="A82" s="634"/>
      <c r="B82" s="607" t="s">
        <v>9</v>
      </c>
      <c r="C82" s="33" t="s">
        <v>10</v>
      </c>
      <c r="D82" s="600" t="s">
        <v>66</v>
      </c>
      <c r="E82" s="601"/>
      <c r="F82" s="601"/>
      <c r="G82" s="602"/>
    </row>
    <row r="83" spans="1:7" ht="15" customHeight="1" x14ac:dyDescent="0.35">
      <c r="A83" s="634"/>
      <c r="B83" s="608"/>
      <c r="C83" s="33" t="s">
        <v>11</v>
      </c>
      <c r="D83" s="600" t="s">
        <v>132</v>
      </c>
      <c r="E83" s="601"/>
      <c r="F83" s="601"/>
      <c r="G83" s="602"/>
    </row>
    <row r="84" spans="1:7" ht="15" customHeight="1" x14ac:dyDescent="0.35">
      <c r="A84" s="634"/>
      <c r="B84" s="603" t="s">
        <v>529</v>
      </c>
      <c r="C84" s="33" t="s">
        <v>10</v>
      </c>
      <c r="D84" s="600" t="s">
        <v>66</v>
      </c>
      <c r="E84" s="601"/>
      <c r="F84" s="601"/>
      <c r="G84" s="602"/>
    </row>
    <row r="85" spans="1:7" ht="15" customHeight="1" x14ac:dyDescent="0.35">
      <c r="A85" s="634"/>
      <c r="B85" s="604"/>
      <c r="C85" s="33" t="s">
        <v>11</v>
      </c>
      <c r="D85" s="600" t="s">
        <v>132</v>
      </c>
      <c r="E85" s="601"/>
      <c r="F85" s="601"/>
      <c r="G85" s="602"/>
    </row>
    <row r="86" spans="1:7" ht="62.15" customHeight="1" x14ac:dyDescent="0.35">
      <c r="A86" s="634"/>
      <c r="B86" s="605" t="s">
        <v>265</v>
      </c>
      <c r="C86" s="606"/>
      <c r="D86" s="624" t="s">
        <v>66</v>
      </c>
      <c r="E86" s="625"/>
      <c r="F86" s="625"/>
      <c r="G86" s="626"/>
    </row>
    <row r="87" spans="1:7" ht="15" customHeight="1" x14ac:dyDescent="0.35">
      <c r="A87" s="638" t="s">
        <v>325</v>
      </c>
      <c r="B87" s="629" t="s">
        <v>2</v>
      </c>
      <c r="C87" s="630"/>
      <c r="D87" s="621"/>
      <c r="E87" s="622"/>
      <c r="F87" s="622"/>
      <c r="G87" s="623"/>
    </row>
    <row r="88" spans="1:7" ht="15" customHeight="1" x14ac:dyDescent="0.35">
      <c r="A88" s="639"/>
      <c r="B88" s="627" t="s">
        <v>3</v>
      </c>
      <c r="C88" s="628"/>
      <c r="D88" s="611"/>
      <c r="E88" s="612"/>
      <c r="F88" s="612"/>
      <c r="G88" s="613"/>
    </row>
    <row r="89" spans="1:7" ht="15" customHeight="1" x14ac:dyDescent="0.35">
      <c r="A89" s="639"/>
      <c r="B89" s="627" t="s">
        <v>4</v>
      </c>
      <c r="C89" s="628"/>
      <c r="D89" s="611"/>
      <c r="E89" s="612"/>
      <c r="F89" s="612"/>
      <c r="G89" s="613"/>
    </row>
    <row r="90" spans="1:7" ht="15" customHeight="1" x14ac:dyDescent="0.35">
      <c r="A90" s="640"/>
      <c r="B90" s="617" t="s">
        <v>110</v>
      </c>
      <c r="C90" s="618"/>
      <c r="D90" s="614" t="s">
        <v>124</v>
      </c>
      <c r="E90" s="615"/>
      <c r="F90" s="615"/>
      <c r="G90" s="616"/>
    </row>
    <row r="91" spans="1:7" ht="15" customHeight="1" x14ac:dyDescent="0.35">
      <c r="A91" s="55" t="s">
        <v>186</v>
      </c>
      <c r="B91" s="609">
        <v>9</v>
      </c>
      <c r="C91" s="609"/>
      <c r="D91" s="609"/>
      <c r="E91" s="609"/>
      <c r="F91" s="609"/>
      <c r="G91" s="610"/>
    </row>
    <row r="92" spans="1:7" ht="15" customHeight="1" x14ac:dyDescent="0.35">
      <c r="A92" s="633" t="s">
        <v>0</v>
      </c>
      <c r="B92" s="619" t="s">
        <v>8</v>
      </c>
      <c r="C92" s="620"/>
      <c r="D92" s="54" t="s">
        <v>23</v>
      </c>
      <c r="E92" s="386" t="s">
        <v>606</v>
      </c>
      <c r="F92" s="387" t="str">
        <f>IF(E92="香港・マカオ以外","登録番号","")</f>
        <v/>
      </c>
      <c r="G92" s="319"/>
    </row>
    <row r="93" spans="1:7" ht="15" customHeight="1" x14ac:dyDescent="0.35">
      <c r="A93" s="634"/>
      <c r="B93" s="607" t="s">
        <v>9</v>
      </c>
      <c r="C93" s="33" t="s">
        <v>10</v>
      </c>
      <c r="D93" s="600" t="s">
        <v>66</v>
      </c>
      <c r="E93" s="601"/>
      <c r="F93" s="601"/>
      <c r="G93" s="602"/>
    </row>
    <row r="94" spans="1:7" ht="15" customHeight="1" x14ac:dyDescent="0.35">
      <c r="A94" s="634"/>
      <c r="B94" s="608"/>
      <c r="C94" s="33" t="s">
        <v>11</v>
      </c>
      <c r="D94" s="600" t="s">
        <v>132</v>
      </c>
      <c r="E94" s="601"/>
      <c r="F94" s="601"/>
      <c r="G94" s="602"/>
    </row>
    <row r="95" spans="1:7" ht="15" customHeight="1" x14ac:dyDescent="0.35">
      <c r="A95" s="634"/>
      <c r="B95" s="603" t="s">
        <v>529</v>
      </c>
      <c r="C95" s="33" t="s">
        <v>10</v>
      </c>
      <c r="D95" s="600" t="s">
        <v>66</v>
      </c>
      <c r="E95" s="601"/>
      <c r="F95" s="601"/>
      <c r="G95" s="602"/>
    </row>
    <row r="96" spans="1:7" ht="15" customHeight="1" x14ac:dyDescent="0.35">
      <c r="A96" s="634"/>
      <c r="B96" s="604"/>
      <c r="C96" s="33" t="s">
        <v>11</v>
      </c>
      <c r="D96" s="600" t="s">
        <v>132</v>
      </c>
      <c r="E96" s="601"/>
      <c r="F96" s="601"/>
      <c r="G96" s="602"/>
    </row>
    <row r="97" spans="1:7" ht="62.15" customHeight="1" x14ac:dyDescent="0.35">
      <c r="A97" s="634"/>
      <c r="B97" s="605" t="s">
        <v>265</v>
      </c>
      <c r="C97" s="606"/>
      <c r="D97" s="624" t="s">
        <v>66</v>
      </c>
      <c r="E97" s="625"/>
      <c r="F97" s="625"/>
      <c r="G97" s="626"/>
    </row>
    <row r="98" spans="1:7" ht="15" customHeight="1" x14ac:dyDescent="0.35">
      <c r="A98" s="638" t="s">
        <v>325</v>
      </c>
      <c r="B98" s="629" t="s">
        <v>2</v>
      </c>
      <c r="C98" s="630"/>
      <c r="D98" s="621"/>
      <c r="E98" s="622"/>
      <c r="F98" s="622"/>
      <c r="G98" s="623"/>
    </row>
    <row r="99" spans="1:7" ht="15" customHeight="1" x14ac:dyDescent="0.35">
      <c r="A99" s="639"/>
      <c r="B99" s="627" t="s">
        <v>3</v>
      </c>
      <c r="C99" s="628"/>
      <c r="D99" s="611"/>
      <c r="E99" s="612"/>
      <c r="F99" s="612"/>
      <c r="G99" s="613"/>
    </row>
    <row r="100" spans="1:7" ht="15" customHeight="1" x14ac:dyDescent="0.35">
      <c r="A100" s="639"/>
      <c r="B100" s="627" t="s">
        <v>4</v>
      </c>
      <c r="C100" s="628"/>
      <c r="D100" s="611"/>
      <c r="E100" s="612"/>
      <c r="F100" s="612"/>
      <c r="G100" s="613"/>
    </row>
    <row r="101" spans="1:7" ht="15" customHeight="1" x14ac:dyDescent="0.35">
      <c r="A101" s="640"/>
      <c r="B101" s="617" t="s">
        <v>110</v>
      </c>
      <c r="C101" s="618"/>
      <c r="D101" s="614" t="s">
        <v>124</v>
      </c>
      <c r="E101" s="615"/>
      <c r="F101" s="615"/>
      <c r="G101" s="616"/>
    </row>
    <row r="102" spans="1:7" ht="15" customHeight="1" x14ac:dyDescent="0.35">
      <c r="A102" s="55" t="s">
        <v>186</v>
      </c>
      <c r="B102" s="609">
        <v>10</v>
      </c>
      <c r="C102" s="609"/>
      <c r="D102" s="609"/>
      <c r="E102" s="609"/>
      <c r="F102" s="609"/>
      <c r="G102" s="610"/>
    </row>
    <row r="103" spans="1:7" ht="15" customHeight="1" x14ac:dyDescent="0.35">
      <c r="A103" s="633" t="s">
        <v>0</v>
      </c>
      <c r="B103" s="619" t="s">
        <v>8</v>
      </c>
      <c r="C103" s="620"/>
      <c r="D103" s="54" t="s">
        <v>23</v>
      </c>
      <c r="E103" s="386" t="s">
        <v>606</v>
      </c>
      <c r="F103" s="387" t="str">
        <f>IF(E103="香港・マカオ以外","登録番号","")</f>
        <v/>
      </c>
      <c r="G103" s="319"/>
    </row>
    <row r="104" spans="1:7" ht="15" customHeight="1" x14ac:dyDescent="0.35">
      <c r="A104" s="634"/>
      <c r="B104" s="607" t="s">
        <v>9</v>
      </c>
      <c r="C104" s="33" t="s">
        <v>10</v>
      </c>
      <c r="D104" s="600" t="s">
        <v>66</v>
      </c>
      <c r="E104" s="601"/>
      <c r="F104" s="601"/>
      <c r="G104" s="602"/>
    </row>
    <row r="105" spans="1:7" ht="15" customHeight="1" x14ac:dyDescent="0.35">
      <c r="A105" s="634"/>
      <c r="B105" s="608"/>
      <c r="C105" s="33" t="s">
        <v>11</v>
      </c>
      <c r="D105" s="600" t="s">
        <v>132</v>
      </c>
      <c r="E105" s="601"/>
      <c r="F105" s="601"/>
      <c r="G105" s="602"/>
    </row>
    <row r="106" spans="1:7" ht="15" customHeight="1" x14ac:dyDescent="0.35">
      <c r="A106" s="634"/>
      <c r="B106" s="603" t="s">
        <v>529</v>
      </c>
      <c r="C106" s="33" t="s">
        <v>10</v>
      </c>
      <c r="D106" s="600" t="s">
        <v>66</v>
      </c>
      <c r="E106" s="601"/>
      <c r="F106" s="601"/>
      <c r="G106" s="602"/>
    </row>
    <row r="107" spans="1:7" ht="15" customHeight="1" x14ac:dyDescent="0.35">
      <c r="A107" s="634"/>
      <c r="B107" s="604"/>
      <c r="C107" s="33" t="s">
        <v>11</v>
      </c>
      <c r="D107" s="600" t="s">
        <v>132</v>
      </c>
      <c r="E107" s="601"/>
      <c r="F107" s="601"/>
      <c r="G107" s="602"/>
    </row>
    <row r="108" spans="1:7" ht="62.15" customHeight="1" x14ac:dyDescent="0.35">
      <c r="A108" s="634"/>
      <c r="B108" s="605" t="s">
        <v>265</v>
      </c>
      <c r="C108" s="606"/>
      <c r="D108" s="624" t="s">
        <v>66</v>
      </c>
      <c r="E108" s="625"/>
      <c r="F108" s="625"/>
      <c r="G108" s="626"/>
    </row>
    <row r="109" spans="1:7" ht="15" customHeight="1" x14ac:dyDescent="0.35">
      <c r="A109" s="638" t="s">
        <v>325</v>
      </c>
      <c r="B109" s="629" t="s">
        <v>2</v>
      </c>
      <c r="C109" s="630"/>
      <c r="D109" s="621"/>
      <c r="E109" s="622"/>
      <c r="F109" s="622"/>
      <c r="G109" s="623"/>
    </row>
    <row r="110" spans="1:7" ht="15" customHeight="1" x14ac:dyDescent="0.35">
      <c r="A110" s="639"/>
      <c r="B110" s="627" t="s">
        <v>3</v>
      </c>
      <c r="C110" s="628"/>
      <c r="D110" s="611"/>
      <c r="E110" s="612"/>
      <c r="F110" s="612"/>
      <c r="G110" s="613"/>
    </row>
    <row r="111" spans="1:7" ht="15" customHeight="1" x14ac:dyDescent="0.35">
      <c r="A111" s="639"/>
      <c r="B111" s="627" t="s">
        <v>4</v>
      </c>
      <c r="C111" s="628"/>
      <c r="D111" s="611"/>
      <c r="E111" s="612"/>
      <c r="F111" s="612"/>
      <c r="G111" s="613"/>
    </row>
    <row r="112" spans="1:7" ht="15" customHeight="1" x14ac:dyDescent="0.35">
      <c r="A112" s="640"/>
      <c r="B112" s="617" t="s">
        <v>110</v>
      </c>
      <c r="C112" s="618"/>
      <c r="D112" s="614" t="s">
        <v>124</v>
      </c>
      <c r="E112" s="615"/>
      <c r="F112" s="615"/>
      <c r="G112" s="616"/>
    </row>
    <row r="113" spans="1:7" ht="15" customHeight="1" x14ac:dyDescent="0.35">
      <c r="A113" s="55" t="s">
        <v>186</v>
      </c>
      <c r="B113" s="609">
        <v>11</v>
      </c>
      <c r="C113" s="609"/>
      <c r="D113" s="609"/>
      <c r="E113" s="609"/>
      <c r="F113" s="609"/>
      <c r="G113" s="610"/>
    </row>
    <row r="114" spans="1:7" ht="15" customHeight="1" x14ac:dyDescent="0.35">
      <c r="A114" s="633" t="s">
        <v>0</v>
      </c>
      <c r="B114" s="619" t="s">
        <v>8</v>
      </c>
      <c r="C114" s="620"/>
      <c r="D114" s="54" t="s">
        <v>23</v>
      </c>
      <c r="E114" s="386" t="s">
        <v>606</v>
      </c>
      <c r="F114" s="387" t="str">
        <f>IF(E114="香港・マカオ以外","登録番号","")</f>
        <v/>
      </c>
      <c r="G114" s="319"/>
    </row>
    <row r="115" spans="1:7" ht="15" customHeight="1" x14ac:dyDescent="0.35">
      <c r="A115" s="634"/>
      <c r="B115" s="607" t="s">
        <v>9</v>
      </c>
      <c r="C115" s="33" t="s">
        <v>10</v>
      </c>
      <c r="D115" s="600" t="s">
        <v>66</v>
      </c>
      <c r="E115" s="601"/>
      <c r="F115" s="601"/>
      <c r="G115" s="602"/>
    </row>
    <row r="116" spans="1:7" ht="15" customHeight="1" x14ac:dyDescent="0.35">
      <c r="A116" s="634"/>
      <c r="B116" s="608"/>
      <c r="C116" s="33" t="s">
        <v>11</v>
      </c>
      <c r="D116" s="600" t="s">
        <v>132</v>
      </c>
      <c r="E116" s="601"/>
      <c r="F116" s="601"/>
      <c r="G116" s="602"/>
    </row>
    <row r="117" spans="1:7" ht="15" customHeight="1" x14ac:dyDescent="0.35">
      <c r="A117" s="634"/>
      <c r="B117" s="603" t="s">
        <v>529</v>
      </c>
      <c r="C117" s="33" t="s">
        <v>10</v>
      </c>
      <c r="D117" s="600" t="s">
        <v>66</v>
      </c>
      <c r="E117" s="601"/>
      <c r="F117" s="601"/>
      <c r="G117" s="602"/>
    </row>
    <row r="118" spans="1:7" ht="15" customHeight="1" x14ac:dyDescent="0.35">
      <c r="A118" s="634"/>
      <c r="B118" s="604"/>
      <c r="C118" s="33" t="s">
        <v>11</v>
      </c>
      <c r="D118" s="600" t="s">
        <v>132</v>
      </c>
      <c r="E118" s="601"/>
      <c r="F118" s="601"/>
      <c r="G118" s="602"/>
    </row>
    <row r="119" spans="1:7" ht="62.15" customHeight="1" x14ac:dyDescent="0.35">
      <c r="A119" s="634"/>
      <c r="B119" s="605" t="s">
        <v>265</v>
      </c>
      <c r="C119" s="606"/>
      <c r="D119" s="624" t="s">
        <v>66</v>
      </c>
      <c r="E119" s="625"/>
      <c r="F119" s="625"/>
      <c r="G119" s="626"/>
    </row>
    <row r="120" spans="1:7" ht="15" customHeight="1" x14ac:dyDescent="0.35">
      <c r="A120" s="638" t="s">
        <v>325</v>
      </c>
      <c r="B120" s="629" t="s">
        <v>2</v>
      </c>
      <c r="C120" s="630"/>
      <c r="D120" s="621"/>
      <c r="E120" s="622"/>
      <c r="F120" s="622"/>
      <c r="G120" s="623"/>
    </row>
    <row r="121" spans="1:7" ht="15" customHeight="1" x14ac:dyDescent="0.35">
      <c r="A121" s="639"/>
      <c r="B121" s="627" t="s">
        <v>3</v>
      </c>
      <c r="C121" s="628"/>
      <c r="D121" s="611"/>
      <c r="E121" s="612"/>
      <c r="F121" s="612"/>
      <c r="G121" s="613"/>
    </row>
    <row r="122" spans="1:7" ht="15" customHeight="1" x14ac:dyDescent="0.35">
      <c r="A122" s="639"/>
      <c r="B122" s="627" t="s">
        <v>4</v>
      </c>
      <c r="C122" s="628"/>
      <c r="D122" s="611"/>
      <c r="E122" s="612"/>
      <c r="F122" s="612"/>
      <c r="G122" s="613"/>
    </row>
    <row r="123" spans="1:7" ht="15" customHeight="1" x14ac:dyDescent="0.35">
      <c r="A123" s="640"/>
      <c r="B123" s="617" t="s">
        <v>110</v>
      </c>
      <c r="C123" s="618"/>
      <c r="D123" s="614" t="s">
        <v>124</v>
      </c>
      <c r="E123" s="615"/>
      <c r="F123" s="615"/>
      <c r="G123" s="616"/>
    </row>
    <row r="124" spans="1:7" ht="15" customHeight="1" x14ac:dyDescent="0.35">
      <c r="A124" s="55" t="s">
        <v>186</v>
      </c>
      <c r="B124" s="609">
        <v>12</v>
      </c>
      <c r="C124" s="609"/>
      <c r="D124" s="609"/>
      <c r="E124" s="609"/>
      <c r="F124" s="609"/>
      <c r="G124" s="610"/>
    </row>
    <row r="125" spans="1:7" ht="15" customHeight="1" x14ac:dyDescent="0.35">
      <c r="A125" s="633" t="s">
        <v>0</v>
      </c>
      <c r="B125" s="619" t="s">
        <v>8</v>
      </c>
      <c r="C125" s="620"/>
      <c r="D125" s="54" t="s">
        <v>23</v>
      </c>
      <c r="E125" s="386" t="s">
        <v>606</v>
      </c>
      <c r="F125" s="387" t="str">
        <f>IF(E125="香港・マカオ以外","登録番号","")</f>
        <v/>
      </c>
      <c r="G125" s="319"/>
    </row>
    <row r="126" spans="1:7" ht="15" customHeight="1" x14ac:dyDescent="0.35">
      <c r="A126" s="634"/>
      <c r="B126" s="607" t="s">
        <v>9</v>
      </c>
      <c r="C126" s="33" t="s">
        <v>10</v>
      </c>
      <c r="D126" s="600" t="s">
        <v>66</v>
      </c>
      <c r="E126" s="601"/>
      <c r="F126" s="601"/>
      <c r="G126" s="602"/>
    </row>
    <row r="127" spans="1:7" ht="15" customHeight="1" x14ac:dyDescent="0.35">
      <c r="A127" s="634"/>
      <c r="B127" s="608"/>
      <c r="C127" s="33" t="s">
        <v>11</v>
      </c>
      <c r="D127" s="600" t="s">
        <v>132</v>
      </c>
      <c r="E127" s="601"/>
      <c r="F127" s="601"/>
      <c r="G127" s="602"/>
    </row>
    <row r="128" spans="1:7" ht="15" customHeight="1" x14ac:dyDescent="0.35">
      <c r="A128" s="634"/>
      <c r="B128" s="603" t="s">
        <v>529</v>
      </c>
      <c r="C128" s="33" t="s">
        <v>10</v>
      </c>
      <c r="D128" s="600" t="s">
        <v>66</v>
      </c>
      <c r="E128" s="601"/>
      <c r="F128" s="601"/>
      <c r="G128" s="602"/>
    </row>
    <row r="129" spans="1:7" ht="15" customHeight="1" x14ac:dyDescent="0.35">
      <c r="A129" s="634"/>
      <c r="B129" s="604"/>
      <c r="C129" s="33" t="s">
        <v>11</v>
      </c>
      <c r="D129" s="600" t="s">
        <v>132</v>
      </c>
      <c r="E129" s="601"/>
      <c r="F129" s="601"/>
      <c r="G129" s="602"/>
    </row>
    <row r="130" spans="1:7" ht="62.15" customHeight="1" x14ac:dyDescent="0.35">
      <c r="A130" s="634"/>
      <c r="B130" s="605" t="s">
        <v>265</v>
      </c>
      <c r="C130" s="606"/>
      <c r="D130" s="624" t="s">
        <v>66</v>
      </c>
      <c r="E130" s="625"/>
      <c r="F130" s="625"/>
      <c r="G130" s="626"/>
    </row>
    <row r="131" spans="1:7" ht="15" customHeight="1" x14ac:dyDescent="0.35">
      <c r="A131" s="638" t="s">
        <v>325</v>
      </c>
      <c r="B131" s="629" t="s">
        <v>2</v>
      </c>
      <c r="C131" s="630"/>
      <c r="D131" s="621"/>
      <c r="E131" s="622"/>
      <c r="F131" s="622"/>
      <c r="G131" s="623"/>
    </row>
    <row r="132" spans="1:7" ht="15" customHeight="1" x14ac:dyDescent="0.35">
      <c r="A132" s="639"/>
      <c r="B132" s="627" t="s">
        <v>3</v>
      </c>
      <c r="C132" s="628"/>
      <c r="D132" s="611"/>
      <c r="E132" s="612"/>
      <c r="F132" s="612"/>
      <c r="G132" s="613"/>
    </row>
    <row r="133" spans="1:7" ht="15" customHeight="1" x14ac:dyDescent="0.35">
      <c r="A133" s="639"/>
      <c r="B133" s="627" t="s">
        <v>4</v>
      </c>
      <c r="C133" s="628"/>
      <c r="D133" s="611"/>
      <c r="E133" s="612"/>
      <c r="F133" s="612"/>
      <c r="G133" s="613"/>
    </row>
    <row r="134" spans="1:7" ht="15" customHeight="1" x14ac:dyDescent="0.35">
      <c r="A134" s="640"/>
      <c r="B134" s="617" t="s">
        <v>110</v>
      </c>
      <c r="C134" s="618"/>
      <c r="D134" s="614" t="s">
        <v>124</v>
      </c>
      <c r="E134" s="615"/>
      <c r="F134" s="615"/>
      <c r="G134" s="616"/>
    </row>
    <row r="135" spans="1:7" ht="15" customHeight="1" x14ac:dyDescent="0.35">
      <c r="A135" s="55" t="s">
        <v>186</v>
      </c>
      <c r="B135" s="609">
        <v>13</v>
      </c>
      <c r="C135" s="609"/>
      <c r="D135" s="609"/>
      <c r="E135" s="609"/>
      <c r="F135" s="609"/>
      <c r="G135" s="610"/>
    </row>
    <row r="136" spans="1:7" ht="15" customHeight="1" x14ac:dyDescent="0.35">
      <c r="A136" s="633" t="s">
        <v>0</v>
      </c>
      <c r="B136" s="619" t="s">
        <v>8</v>
      </c>
      <c r="C136" s="620"/>
      <c r="D136" s="54" t="s">
        <v>23</v>
      </c>
      <c r="E136" s="386" t="s">
        <v>606</v>
      </c>
      <c r="F136" s="387" t="str">
        <f>IF(E136="香港・マカオ以外","登録番号","")</f>
        <v/>
      </c>
      <c r="G136" s="319"/>
    </row>
    <row r="137" spans="1:7" ht="15" customHeight="1" x14ac:dyDescent="0.35">
      <c r="A137" s="634"/>
      <c r="B137" s="607" t="s">
        <v>9</v>
      </c>
      <c r="C137" s="33" t="s">
        <v>10</v>
      </c>
      <c r="D137" s="600" t="s">
        <v>66</v>
      </c>
      <c r="E137" s="601"/>
      <c r="F137" s="601"/>
      <c r="G137" s="602"/>
    </row>
    <row r="138" spans="1:7" ht="15" customHeight="1" x14ac:dyDescent="0.35">
      <c r="A138" s="634"/>
      <c r="B138" s="608"/>
      <c r="C138" s="33" t="s">
        <v>11</v>
      </c>
      <c r="D138" s="600" t="s">
        <v>132</v>
      </c>
      <c r="E138" s="601"/>
      <c r="F138" s="601"/>
      <c r="G138" s="602"/>
    </row>
    <row r="139" spans="1:7" ht="15" customHeight="1" x14ac:dyDescent="0.35">
      <c r="A139" s="634"/>
      <c r="B139" s="603" t="s">
        <v>529</v>
      </c>
      <c r="C139" s="33" t="s">
        <v>10</v>
      </c>
      <c r="D139" s="600" t="s">
        <v>66</v>
      </c>
      <c r="E139" s="601"/>
      <c r="F139" s="601"/>
      <c r="G139" s="602"/>
    </row>
    <row r="140" spans="1:7" ht="15" customHeight="1" x14ac:dyDescent="0.35">
      <c r="A140" s="634"/>
      <c r="B140" s="604"/>
      <c r="C140" s="33" t="s">
        <v>11</v>
      </c>
      <c r="D140" s="600" t="s">
        <v>132</v>
      </c>
      <c r="E140" s="601"/>
      <c r="F140" s="601"/>
      <c r="G140" s="602"/>
    </row>
    <row r="141" spans="1:7" ht="62.15" customHeight="1" x14ac:dyDescent="0.35">
      <c r="A141" s="634"/>
      <c r="B141" s="605" t="s">
        <v>265</v>
      </c>
      <c r="C141" s="606"/>
      <c r="D141" s="624" t="s">
        <v>66</v>
      </c>
      <c r="E141" s="625"/>
      <c r="F141" s="625"/>
      <c r="G141" s="626"/>
    </row>
    <row r="142" spans="1:7" ht="15" customHeight="1" x14ac:dyDescent="0.35">
      <c r="A142" s="638" t="s">
        <v>325</v>
      </c>
      <c r="B142" s="629" t="s">
        <v>2</v>
      </c>
      <c r="C142" s="630"/>
      <c r="D142" s="621"/>
      <c r="E142" s="622"/>
      <c r="F142" s="622"/>
      <c r="G142" s="623"/>
    </row>
    <row r="143" spans="1:7" ht="15" customHeight="1" x14ac:dyDescent="0.35">
      <c r="A143" s="639"/>
      <c r="B143" s="627" t="s">
        <v>3</v>
      </c>
      <c r="C143" s="628"/>
      <c r="D143" s="611"/>
      <c r="E143" s="612"/>
      <c r="F143" s="612"/>
      <c r="G143" s="613"/>
    </row>
    <row r="144" spans="1:7" ht="15" customHeight="1" x14ac:dyDescent="0.35">
      <c r="A144" s="639"/>
      <c r="B144" s="627" t="s">
        <v>4</v>
      </c>
      <c r="C144" s="628"/>
      <c r="D144" s="611"/>
      <c r="E144" s="612"/>
      <c r="F144" s="612"/>
      <c r="G144" s="613"/>
    </row>
    <row r="145" spans="1:7" ht="15" customHeight="1" x14ac:dyDescent="0.35">
      <c r="A145" s="640"/>
      <c r="B145" s="617" t="s">
        <v>110</v>
      </c>
      <c r="C145" s="618"/>
      <c r="D145" s="614" t="s">
        <v>124</v>
      </c>
      <c r="E145" s="615"/>
      <c r="F145" s="615"/>
      <c r="G145" s="616"/>
    </row>
    <row r="146" spans="1:7" ht="15" customHeight="1" x14ac:dyDescent="0.35">
      <c r="A146" s="55" t="s">
        <v>186</v>
      </c>
      <c r="B146" s="609">
        <v>14</v>
      </c>
      <c r="C146" s="609"/>
      <c r="D146" s="609"/>
      <c r="E146" s="609"/>
      <c r="F146" s="609"/>
      <c r="G146" s="610"/>
    </row>
    <row r="147" spans="1:7" ht="15" customHeight="1" x14ac:dyDescent="0.35">
      <c r="A147" s="633" t="s">
        <v>0</v>
      </c>
      <c r="B147" s="619" t="s">
        <v>8</v>
      </c>
      <c r="C147" s="620"/>
      <c r="D147" s="54" t="s">
        <v>23</v>
      </c>
      <c r="E147" s="386" t="s">
        <v>606</v>
      </c>
      <c r="F147" s="387" t="str">
        <f>IF(E147="香港・マカオ以外","登録番号","")</f>
        <v/>
      </c>
      <c r="G147" s="319"/>
    </row>
    <row r="148" spans="1:7" ht="15" customHeight="1" x14ac:dyDescent="0.35">
      <c r="A148" s="634"/>
      <c r="B148" s="607" t="s">
        <v>9</v>
      </c>
      <c r="C148" s="33" t="s">
        <v>10</v>
      </c>
      <c r="D148" s="600" t="s">
        <v>66</v>
      </c>
      <c r="E148" s="601"/>
      <c r="F148" s="601"/>
      <c r="G148" s="602"/>
    </row>
    <row r="149" spans="1:7" ht="15" customHeight="1" x14ac:dyDescent="0.35">
      <c r="A149" s="634"/>
      <c r="B149" s="608"/>
      <c r="C149" s="33" t="s">
        <v>11</v>
      </c>
      <c r="D149" s="600" t="s">
        <v>132</v>
      </c>
      <c r="E149" s="601"/>
      <c r="F149" s="601"/>
      <c r="G149" s="602"/>
    </row>
    <row r="150" spans="1:7" ht="15" customHeight="1" x14ac:dyDescent="0.35">
      <c r="A150" s="634"/>
      <c r="B150" s="603" t="s">
        <v>529</v>
      </c>
      <c r="C150" s="33" t="s">
        <v>10</v>
      </c>
      <c r="D150" s="600" t="s">
        <v>66</v>
      </c>
      <c r="E150" s="601"/>
      <c r="F150" s="601"/>
      <c r="G150" s="602"/>
    </row>
    <row r="151" spans="1:7" ht="15" customHeight="1" x14ac:dyDescent="0.35">
      <c r="A151" s="634"/>
      <c r="B151" s="604"/>
      <c r="C151" s="33" t="s">
        <v>11</v>
      </c>
      <c r="D151" s="600" t="s">
        <v>132</v>
      </c>
      <c r="E151" s="601"/>
      <c r="F151" s="601"/>
      <c r="G151" s="602"/>
    </row>
    <row r="152" spans="1:7" ht="62.15" customHeight="1" x14ac:dyDescent="0.35">
      <c r="A152" s="634"/>
      <c r="B152" s="605" t="s">
        <v>265</v>
      </c>
      <c r="C152" s="606"/>
      <c r="D152" s="624" t="s">
        <v>66</v>
      </c>
      <c r="E152" s="625"/>
      <c r="F152" s="625"/>
      <c r="G152" s="626"/>
    </row>
    <row r="153" spans="1:7" ht="15" customHeight="1" x14ac:dyDescent="0.35">
      <c r="A153" s="638" t="s">
        <v>325</v>
      </c>
      <c r="B153" s="629" t="s">
        <v>2</v>
      </c>
      <c r="C153" s="630"/>
      <c r="D153" s="621"/>
      <c r="E153" s="622"/>
      <c r="F153" s="622"/>
      <c r="G153" s="623"/>
    </row>
    <row r="154" spans="1:7" ht="15" customHeight="1" x14ac:dyDescent="0.35">
      <c r="A154" s="639"/>
      <c r="B154" s="627" t="s">
        <v>3</v>
      </c>
      <c r="C154" s="628"/>
      <c r="D154" s="611"/>
      <c r="E154" s="612"/>
      <c r="F154" s="612"/>
      <c r="G154" s="613"/>
    </row>
    <row r="155" spans="1:7" ht="15" customHeight="1" x14ac:dyDescent="0.35">
      <c r="A155" s="639"/>
      <c r="B155" s="627" t="s">
        <v>4</v>
      </c>
      <c r="C155" s="628"/>
      <c r="D155" s="611"/>
      <c r="E155" s="612"/>
      <c r="F155" s="612"/>
      <c r="G155" s="613"/>
    </row>
    <row r="156" spans="1:7" ht="15" customHeight="1" x14ac:dyDescent="0.35">
      <c r="A156" s="640"/>
      <c r="B156" s="617" t="s">
        <v>110</v>
      </c>
      <c r="C156" s="618"/>
      <c r="D156" s="614" t="s">
        <v>124</v>
      </c>
      <c r="E156" s="615"/>
      <c r="F156" s="615"/>
      <c r="G156" s="616"/>
    </row>
    <row r="157" spans="1:7" ht="15" customHeight="1" x14ac:dyDescent="0.35">
      <c r="A157" s="55" t="s">
        <v>186</v>
      </c>
      <c r="B157" s="609">
        <v>15</v>
      </c>
      <c r="C157" s="609"/>
      <c r="D157" s="609"/>
      <c r="E157" s="609"/>
      <c r="F157" s="609"/>
      <c r="G157" s="610"/>
    </row>
    <row r="158" spans="1:7" ht="15" customHeight="1" x14ac:dyDescent="0.35">
      <c r="A158" s="633" t="s">
        <v>0</v>
      </c>
      <c r="B158" s="619" t="s">
        <v>8</v>
      </c>
      <c r="C158" s="620"/>
      <c r="D158" s="54" t="s">
        <v>23</v>
      </c>
      <c r="E158" s="386" t="s">
        <v>606</v>
      </c>
      <c r="F158" s="387" t="str">
        <f>IF(E158="香港・マカオ以外","登録番号","")</f>
        <v/>
      </c>
      <c r="G158" s="319"/>
    </row>
    <row r="159" spans="1:7" ht="15" customHeight="1" x14ac:dyDescent="0.35">
      <c r="A159" s="634"/>
      <c r="B159" s="607" t="s">
        <v>9</v>
      </c>
      <c r="C159" s="33" t="s">
        <v>10</v>
      </c>
      <c r="D159" s="600" t="s">
        <v>66</v>
      </c>
      <c r="E159" s="601"/>
      <c r="F159" s="601"/>
      <c r="G159" s="602"/>
    </row>
    <row r="160" spans="1:7" ht="15" customHeight="1" x14ac:dyDescent="0.35">
      <c r="A160" s="634"/>
      <c r="B160" s="608"/>
      <c r="C160" s="33" t="s">
        <v>11</v>
      </c>
      <c r="D160" s="600" t="s">
        <v>132</v>
      </c>
      <c r="E160" s="601"/>
      <c r="F160" s="601"/>
      <c r="G160" s="602"/>
    </row>
    <row r="161" spans="1:17" ht="15" customHeight="1" x14ac:dyDescent="0.35">
      <c r="A161" s="634"/>
      <c r="B161" s="603" t="s">
        <v>529</v>
      </c>
      <c r="C161" s="33" t="s">
        <v>10</v>
      </c>
      <c r="D161" s="600" t="s">
        <v>66</v>
      </c>
      <c r="E161" s="601"/>
      <c r="F161" s="601"/>
      <c r="G161" s="602"/>
    </row>
    <row r="162" spans="1:17" ht="15" customHeight="1" x14ac:dyDescent="0.35">
      <c r="A162" s="634"/>
      <c r="B162" s="604"/>
      <c r="C162" s="33" t="s">
        <v>11</v>
      </c>
      <c r="D162" s="600" t="s">
        <v>132</v>
      </c>
      <c r="E162" s="601"/>
      <c r="F162" s="601"/>
      <c r="G162" s="602"/>
    </row>
    <row r="163" spans="1:17" ht="62.15" customHeight="1" x14ac:dyDescent="0.35">
      <c r="A163" s="634"/>
      <c r="B163" s="605" t="s">
        <v>265</v>
      </c>
      <c r="C163" s="606"/>
      <c r="D163" s="624" t="s">
        <v>66</v>
      </c>
      <c r="E163" s="625"/>
      <c r="F163" s="625"/>
      <c r="G163" s="626"/>
    </row>
    <row r="164" spans="1:17" ht="15" customHeight="1" x14ac:dyDescent="0.35">
      <c r="A164" s="638" t="s">
        <v>325</v>
      </c>
      <c r="B164" s="629" t="s">
        <v>2</v>
      </c>
      <c r="C164" s="630"/>
      <c r="D164" s="621"/>
      <c r="E164" s="622"/>
      <c r="F164" s="622"/>
      <c r="G164" s="623"/>
    </row>
    <row r="165" spans="1:17" ht="15" customHeight="1" x14ac:dyDescent="0.35">
      <c r="A165" s="639"/>
      <c r="B165" s="627" t="s">
        <v>3</v>
      </c>
      <c r="C165" s="628"/>
      <c r="D165" s="611"/>
      <c r="E165" s="612"/>
      <c r="F165" s="612"/>
      <c r="G165" s="613"/>
    </row>
    <row r="166" spans="1:17" ht="15" customHeight="1" x14ac:dyDescent="0.35">
      <c r="A166" s="639"/>
      <c r="B166" s="627" t="s">
        <v>4</v>
      </c>
      <c r="C166" s="628"/>
      <c r="D166" s="611"/>
      <c r="E166" s="612"/>
      <c r="F166" s="612"/>
      <c r="G166" s="613"/>
    </row>
    <row r="167" spans="1:17" ht="15" customHeight="1" x14ac:dyDescent="0.35">
      <c r="A167" s="640"/>
      <c r="B167" s="617" t="s">
        <v>110</v>
      </c>
      <c r="C167" s="618"/>
      <c r="D167" s="614" t="s">
        <v>124</v>
      </c>
      <c r="E167" s="615"/>
      <c r="F167" s="615"/>
      <c r="G167" s="616"/>
    </row>
    <row r="168" spans="1:17" s="115" customFormat="1" ht="15" hidden="1" customHeight="1" x14ac:dyDescent="0.35">
      <c r="A168" s="425" t="s">
        <v>186</v>
      </c>
      <c r="B168" s="585">
        <v>16</v>
      </c>
      <c r="C168" s="585"/>
      <c r="D168" s="585"/>
      <c r="E168" s="585"/>
      <c r="F168" s="585"/>
      <c r="G168" s="586"/>
      <c r="H168" s="281"/>
      <c r="I168" s="426"/>
      <c r="J168" s="426"/>
      <c r="K168" s="426"/>
      <c r="L168" s="426"/>
      <c r="M168" s="426"/>
      <c r="N168" s="426"/>
      <c r="O168" s="426"/>
      <c r="P168" s="426"/>
      <c r="Q168" s="426"/>
    </row>
    <row r="169" spans="1:17" s="115" customFormat="1" ht="15" hidden="1" customHeight="1" x14ac:dyDescent="0.35">
      <c r="A169" s="631" t="s">
        <v>0</v>
      </c>
      <c r="B169" s="579" t="s">
        <v>8</v>
      </c>
      <c r="C169" s="580"/>
      <c r="D169" s="427" t="s">
        <v>23</v>
      </c>
      <c r="E169" s="428" t="s">
        <v>606</v>
      </c>
      <c r="F169" s="387" t="str">
        <f>IF(E169="香港・マカオ以外","登録番号","")</f>
        <v/>
      </c>
      <c r="G169" s="429"/>
      <c r="H169" s="281"/>
      <c r="I169" s="426"/>
      <c r="J169" s="426"/>
      <c r="K169" s="426"/>
      <c r="L169" s="426"/>
      <c r="M169" s="426"/>
      <c r="N169" s="426"/>
      <c r="O169" s="426"/>
      <c r="P169" s="426"/>
      <c r="Q169" s="426"/>
    </row>
    <row r="170" spans="1:17" s="115" customFormat="1" ht="15" hidden="1" customHeight="1" x14ac:dyDescent="0.35">
      <c r="A170" s="632"/>
      <c r="B170" s="581" t="s">
        <v>9</v>
      </c>
      <c r="C170" s="430" t="s">
        <v>10</v>
      </c>
      <c r="D170" s="574" t="s">
        <v>66</v>
      </c>
      <c r="E170" s="575"/>
      <c r="F170" s="575"/>
      <c r="G170" s="576"/>
      <c r="H170" s="281"/>
      <c r="I170" s="426"/>
      <c r="J170" s="426"/>
      <c r="K170" s="426"/>
      <c r="L170" s="426"/>
      <c r="M170" s="426"/>
      <c r="N170" s="426"/>
      <c r="O170" s="426"/>
      <c r="P170" s="426"/>
      <c r="Q170" s="426"/>
    </row>
    <row r="171" spans="1:17" s="115" customFormat="1" ht="15" hidden="1" customHeight="1" x14ac:dyDescent="0.35">
      <c r="A171" s="632"/>
      <c r="B171" s="582"/>
      <c r="C171" s="430" t="s">
        <v>11</v>
      </c>
      <c r="D171" s="574" t="s">
        <v>132</v>
      </c>
      <c r="E171" s="575"/>
      <c r="F171" s="575"/>
      <c r="G171" s="576"/>
      <c r="H171" s="281"/>
      <c r="I171" s="426"/>
      <c r="J171" s="426"/>
      <c r="K171" s="426"/>
      <c r="L171" s="426"/>
      <c r="M171" s="426"/>
      <c r="N171" s="426"/>
      <c r="O171" s="426"/>
      <c r="P171" s="426"/>
      <c r="Q171" s="426"/>
    </row>
    <row r="172" spans="1:17" s="115" customFormat="1" ht="15" hidden="1" customHeight="1" x14ac:dyDescent="0.35">
      <c r="A172" s="632"/>
      <c r="B172" s="577" t="s">
        <v>529</v>
      </c>
      <c r="C172" s="430" t="s">
        <v>10</v>
      </c>
      <c r="D172" s="574" t="s">
        <v>66</v>
      </c>
      <c r="E172" s="575"/>
      <c r="F172" s="575"/>
      <c r="G172" s="576"/>
      <c r="H172" s="281"/>
      <c r="I172" s="426"/>
      <c r="J172" s="426"/>
      <c r="K172" s="426"/>
      <c r="L172" s="426"/>
      <c r="M172" s="426"/>
      <c r="N172" s="426"/>
      <c r="O172" s="426"/>
      <c r="P172" s="426"/>
      <c r="Q172" s="426"/>
    </row>
    <row r="173" spans="1:17" s="115" customFormat="1" ht="15" hidden="1" customHeight="1" x14ac:dyDescent="0.35">
      <c r="A173" s="632"/>
      <c r="B173" s="578"/>
      <c r="C173" s="430" t="s">
        <v>11</v>
      </c>
      <c r="D173" s="574" t="s">
        <v>132</v>
      </c>
      <c r="E173" s="575"/>
      <c r="F173" s="575"/>
      <c r="G173" s="576"/>
      <c r="H173" s="281"/>
      <c r="I173" s="426"/>
      <c r="J173" s="426"/>
      <c r="K173" s="426"/>
      <c r="L173" s="426"/>
      <c r="M173" s="426"/>
      <c r="N173" s="426"/>
      <c r="O173" s="426"/>
      <c r="P173" s="426"/>
      <c r="Q173" s="426"/>
    </row>
    <row r="174" spans="1:17" s="115" customFormat="1" ht="62.15" hidden="1" customHeight="1" x14ac:dyDescent="0.35">
      <c r="A174" s="632"/>
      <c r="B174" s="583" t="s">
        <v>265</v>
      </c>
      <c r="C174" s="584"/>
      <c r="D174" s="594" t="s">
        <v>66</v>
      </c>
      <c r="E174" s="595"/>
      <c r="F174" s="595"/>
      <c r="G174" s="596"/>
      <c r="H174" s="281"/>
      <c r="I174" s="426"/>
      <c r="J174" s="426"/>
      <c r="K174" s="426"/>
      <c r="L174" s="426"/>
      <c r="M174" s="426"/>
      <c r="N174" s="426"/>
      <c r="O174" s="426"/>
      <c r="P174" s="426"/>
      <c r="Q174" s="426"/>
    </row>
    <row r="175" spans="1:17" s="115" customFormat="1" ht="15" hidden="1" customHeight="1" x14ac:dyDescent="0.35">
      <c r="A175" s="641" t="s">
        <v>325</v>
      </c>
      <c r="B175" s="589" t="s">
        <v>2</v>
      </c>
      <c r="C175" s="590"/>
      <c r="D175" s="597"/>
      <c r="E175" s="598"/>
      <c r="F175" s="598"/>
      <c r="G175" s="599"/>
      <c r="H175" s="281"/>
      <c r="I175" s="426"/>
      <c r="J175" s="426"/>
      <c r="K175" s="426"/>
      <c r="L175" s="426"/>
      <c r="M175" s="426"/>
      <c r="N175" s="426"/>
      <c r="O175" s="426"/>
      <c r="P175" s="426"/>
      <c r="Q175" s="426"/>
    </row>
    <row r="176" spans="1:17" s="115" customFormat="1" ht="15" hidden="1" customHeight="1" x14ac:dyDescent="0.35">
      <c r="A176" s="642"/>
      <c r="B176" s="572" t="s">
        <v>3</v>
      </c>
      <c r="C176" s="573"/>
      <c r="D176" s="569"/>
      <c r="E176" s="570"/>
      <c r="F176" s="570"/>
      <c r="G176" s="571"/>
      <c r="H176" s="281"/>
      <c r="I176" s="426"/>
      <c r="J176" s="426"/>
      <c r="K176" s="426"/>
      <c r="L176" s="426"/>
      <c r="M176" s="426"/>
      <c r="N176" s="426"/>
      <c r="O176" s="426"/>
      <c r="P176" s="426"/>
      <c r="Q176" s="426"/>
    </row>
    <row r="177" spans="1:17" s="115" customFormat="1" ht="15" hidden="1" customHeight="1" x14ac:dyDescent="0.35">
      <c r="A177" s="642"/>
      <c r="B177" s="572" t="s">
        <v>4</v>
      </c>
      <c r="C177" s="573"/>
      <c r="D177" s="569"/>
      <c r="E177" s="570"/>
      <c r="F177" s="570"/>
      <c r="G177" s="571"/>
      <c r="H177" s="281"/>
      <c r="I177" s="426"/>
      <c r="J177" s="426"/>
      <c r="K177" s="426"/>
      <c r="L177" s="426"/>
      <c r="M177" s="426"/>
      <c r="N177" s="426"/>
      <c r="O177" s="426"/>
      <c r="P177" s="426"/>
      <c r="Q177" s="426"/>
    </row>
    <row r="178" spans="1:17" s="115" customFormat="1" ht="15" hidden="1" customHeight="1" x14ac:dyDescent="0.35">
      <c r="A178" s="643"/>
      <c r="B178" s="587" t="s">
        <v>110</v>
      </c>
      <c r="C178" s="588"/>
      <c r="D178" s="591" t="s">
        <v>124</v>
      </c>
      <c r="E178" s="592"/>
      <c r="F178" s="592"/>
      <c r="G178" s="593"/>
      <c r="H178" s="281"/>
      <c r="I178" s="426"/>
      <c r="J178" s="426"/>
      <c r="K178" s="426"/>
      <c r="L178" s="426"/>
      <c r="M178" s="426"/>
      <c r="N178" s="426"/>
      <c r="O178" s="426"/>
      <c r="P178" s="426"/>
      <c r="Q178" s="426"/>
    </row>
    <row r="179" spans="1:17" s="115" customFormat="1" ht="15" hidden="1" customHeight="1" x14ac:dyDescent="0.35">
      <c r="A179" s="425" t="s">
        <v>186</v>
      </c>
      <c r="B179" s="585">
        <v>17</v>
      </c>
      <c r="C179" s="585"/>
      <c r="D179" s="585"/>
      <c r="E179" s="585"/>
      <c r="F179" s="585"/>
      <c r="G179" s="586"/>
      <c r="H179" s="281"/>
      <c r="I179" s="426"/>
      <c r="J179" s="426"/>
      <c r="K179" s="426"/>
      <c r="L179" s="426"/>
      <c r="M179" s="426"/>
      <c r="N179" s="426"/>
      <c r="O179" s="426"/>
      <c r="P179" s="426"/>
      <c r="Q179" s="426"/>
    </row>
    <row r="180" spans="1:17" s="115" customFormat="1" ht="15" hidden="1" customHeight="1" x14ac:dyDescent="0.35">
      <c r="A180" s="631" t="s">
        <v>0</v>
      </c>
      <c r="B180" s="579" t="s">
        <v>8</v>
      </c>
      <c r="C180" s="580"/>
      <c r="D180" s="427" t="s">
        <v>23</v>
      </c>
      <c r="E180" s="428" t="s">
        <v>606</v>
      </c>
      <c r="F180" s="387" t="str">
        <f>IF(E180="香港・マカオ以外","登録番号","")</f>
        <v/>
      </c>
      <c r="G180" s="429"/>
      <c r="H180" s="281"/>
      <c r="I180" s="426"/>
      <c r="J180" s="426"/>
      <c r="K180" s="426"/>
      <c r="L180" s="426"/>
      <c r="M180" s="426"/>
      <c r="N180" s="426"/>
      <c r="O180" s="426"/>
      <c r="P180" s="426"/>
      <c r="Q180" s="426"/>
    </row>
    <row r="181" spans="1:17" s="115" customFormat="1" ht="15" hidden="1" customHeight="1" x14ac:dyDescent="0.35">
      <c r="A181" s="632"/>
      <c r="B181" s="581" t="s">
        <v>9</v>
      </c>
      <c r="C181" s="430" t="s">
        <v>10</v>
      </c>
      <c r="D181" s="574" t="s">
        <v>66</v>
      </c>
      <c r="E181" s="575"/>
      <c r="F181" s="575"/>
      <c r="G181" s="576"/>
      <c r="H181" s="281"/>
      <c r="I181" s="426"/>
      <c r="J181" s="426"/>
      <c r="K181" s="426"/>
      <c r="L181" s="426"/>
      <c r="M181" s="426"/>
      <c r="N181" s="426"/>
      <c r="O181" s="426"/>
      <c r="P181" s="426"/>
      <c r="Q181" s="426"/>
    </row>
    <row r="182" spans="1:17" s="115" customFormat="1" ht="15" hidden="1" customHeight="1" x14ac:dyDescent="0.35">
      <c r="A182" s="632"/>
      <c r="B182" s="582"/>
      <c r="C182" s="430" t="s">
        <v>11</v>
      </c>
      <c r="D182" s="574" t="s">
        <v>132</v>
      </c>
      <c r="E182" s="575"/>
      <c r="F182" s="575"/>
      <c r="G182" s="576"/>
      <c r="H182" s="281"/>
      <c r="I182" s="426"/>
      <c r="J182" s="426"/>
      <c r="K182" s="426"/>
      <c r="L182" s="426"/>
      <c r="M182" s="426"/>
      <c r="N182" s="426"/>
      <c r="O182" s="426"/>
      <c r="P182" s="426"/>
      <c r="Q182" s="426"/>
    </row>
    <row r="183" spans="1:17" s="115" customFormat="1" ht="15" hidden="1" customHeight="1" x14ac:dyDescent="0.35">
      <c r="A183" s="632"/>
      <c r="B183" s="577" t="s">
        <v>529</v>
      </c>
      <c r="C183" s="430" t="s">
        <v>10</v>
      </c>
      <c r="D183" s="574" t="s">
        <v>66</v>
      </c>
      <c r="E183" s="575"/>
      <c r="F183" s="575"/>
      <c r="G183" s="576"/>
      <c r="H183" s="281"/>
      <c r="I183" s="426"/>
      <c r="J183" s="426"/>
      <c r="K183" s="426"/>
      <c r="L183" s="426"/>
      <c r="M183" s="426"/>
      <c r="N183" s="426"/>
      <c r="O183" s="426"/>
      <c r="P183" s="426"/>
      <c r="Q183" s="426"/>
    </row>
    <row r="184" spans="1:17" s="115" customFormat="1" ht="15" hidden="1" customHeight="1" x14ac:dyDescent="0.35">
      <c r="A184" s="632"/>
      <c r="B184" s="578"/>
      <c r="C184" s="430" t="s">
        <v>11</v>
      </c>
      <c r="D184" s="574" t="s">
        <v>132</v>
      </c>
      <c r="E184" s="575"/>
      <c r="F184" s="575"/>
      <c r="G184" s="576"/>
      <c r="H184" s="281"/>
      <c r="I184" s="426"/>
      <c r="J184" s="426"/>
      <c r="K184" s="426"/>
      <c r="L184" s="426"/>
      <c r="M184" s="426"/>
      <c r="N184" s="426"/>
      <c r="O184" s="426"/>
      <c r="P184" s="426"/>
      <c r="Q184" s="426"/>
    </row>
    <row r="185" spans="1:17" s="115" customFormat="1" ht="62.15" hidden="1" customHeight="1" x14ac:dyDescent="0.35">
      <c r="A185" s="632"/>
      <c r="B185" s="583" t="s">
        <v>265</v>
      </c>
      <c r="C185" s="584"/>
      <c r="D185" s="594" t="s">
        <v>66</v>
      </c>
      <c r="E185" s="595"/>
      <c r="F185" s="595"/>
      <c r="G185" s="596"/>
      <c r="H185" s="281"/>
      <c r="I185" s="426"/>
      <c r="J185" s="426"/>
      <c r="K185" s="426"/>
      <c r="L185" s="426"/>
      <c r="M185" s="426"/>
      <c r="N185" s="426"/>
      <c r="O185" s="426"/>
      <c r="P185" s="426"/>
      <c r="Q185" s="426"/>
    </row>
    <row r="186" spans="1:17" s="115" customFormat="1" ht="15" hidden="1" customHeight="1" x14ac:dyDescent="0.35">
      <c r="A186" s="641" t="s">
        <v>325</v>
      </c>
      <c r="B186" s="589" t="s">
        <v>2</v>
      </c>
      <c r="C186" s="590"/>
      <c r="D186" s="597"/>
      <c r="E186" s="598"/>
      <c r="F186" s="598"/>
      <c r="G186" s="599"/>
      <c r="H186" s="281"/>
      <c r="I186" s="426"/>
      <c r="J186" s="426"/>
      <c r="K186" s="426"/>
      <c r="L186" s="426"/>
      <c r="M186" s="426"/>
      <c r="N186" s="426"/>
      <c r="O186" s="426"/>
      <c r="P186" s="426"/>
      <c r="Q186" s="426"/>
    </row>
    <row r="187" spans="1:17" s="115" customFormat="1" ht="15" hidden="1" customHeight="1" x14ac:dyDescent="0.35">
      <c r="A187" s="642"/>
      <c r="B187" s="572" t="s">
        <v>3</v>
      </c>
      <c r="C187" s="573"/>
      <c r="D187" s="569"/>
      <c r="E187" s="570"/>
      <c r="F187" s="570"/>
      <c r="G187" s="571"/>
      <c r="H187" s="281"/>
      <c r="I187" s="426"/>
      <c r="J187" s="426"/>
      <c r="K187" s="426"/>
      <c r="L187" s="426"/>
      <c r="M187" s="426"/>
      <c r="N187" s="426"/>
      <c r="O187" s="426"/>
      <c r="P187" s="426"/>
      <c r="Q187" s="426"/>
    </row>
    <row r="188" spans="1:17" s="115" customFormat="1" ht="15" hidden="1" customHeight="1" x14ac:dyDescent="0.35">
      <c r="A188" s="642"/>
      <c r="B188" s="572" t="s">
        <v>4</v>
      </c>
      <c r="C188" s="573"/>
      <c r="D188" s="569"/>
      <c r="E188" s="570"/>
      <c r="F188" s="570"/>
      <c r="G188" s="571"/>
      <c r="H188" s="281"/>
      <c r="I188" s="426"/>
      <c r="J188" s="426"/>
      <c r="K188" s="426"/>
      <c r="L188" s="426"/>
      <c r="M188" s="426"/>
      <c r="N188" s="426"/>
      <c r="O188" s="426"/>
      <c r="P188" s="426"/>
      <c r="Q188" s="426"/>
    </row>
    <row r="189" spans="1:17" s="115" customFormat="1" ht="15" hidden="1" customHeight="1" x14ac:dyDescent="0.35">
      <c r="A189" s="643"/>
      <c r="B189" s="587" t="s">
        <v>110</v>
      </c>
      <c r="C189" s="588"/>
      <c r="D189" s="591" t="s">
        <v>124</v>
      </c>
      <c r="E189" s="592"/>
      <c r="F189" s="592"/>
      <c r="G189" s="593"/>
      <c r="H189" s="281"/>
      <c r="I189" s="426"/>
      <c r="J189" s="426"/>
      <c r="K189" s="426"/>
      <c r="L189" s="426"/>
      <c r="M189" s="426"/>
      <c r="N189" s="426"/>
      <c r="O189" s="426"/>
      <c r="P189" s="426"/>
      <c r="Q189" s="426"/>
    </row>
    <row r="190" spans="1:17" s="115" customFormat="1" ht="15" hidden="1" customHeight="1" x14ac:dyDescent="0.35">
      <c r="A190" s="425" t="s">
        <v>186</v>
      </c>
      <c r="B190" s="585">
        <v>18</v>
      </c>
      <c r="C190" s="585"/>
      <c r="D190" s="585"/>
      <c r="E190" s="585"/>
      <c r="F190" s="585"/>
      <c r="G190" s="586"/>
      <c r="H190" s="281"/>
      <c r="I190" s="426"/>
      <c r="J190" s="426"/>
      <c r="K190" s="426"/>
      <c r="L190" s="426"/>
      <c r="M190" s="426"/>
      <c r="N190" s="426"/>
      <c r="O190" s="426"/>
      <c r="P190" s="426"/>
      <c r="Q190" s="426"/>
    </row>
    <row r="191" spans="1:17" s="115" customFormat="1" ht="15" hidden="1" customHeight="1" x14ac:dyDescent="0.35">
      <c r="A191" s="631" t="s">
        <v>0</v>
      </c>
      <c r="B191" s="579" t="s">
        <v>8</v>
      </c>
      <c r="C191" s="580"/>
      <c r="D191" s="427" t="s">
        <v>23</v>
      </c>
      <c r="E191" s="428" t="s">
        <v>606</v>
      </c>
      <c r="F191" s="387" t="str">
        <f>IF(E191="香港・マカオ以外","登録番号","")</f>
        <v/>
      </c>
      <c r="G191" s="429"/>
      <c r="H191" s="281"/>
      <c r="I191" s="426"/>
      <c r="J191" s="426"/>
      <c r="K191" s="426"/>
      <c r="L191" s="426"/>
      <c r="M191" s="426"/>
      <c r="N191" s="426"/>
      <c r="O191" s="426"/>
      <c r="P191" s="426"/>
      <c r="Q191" s="426"/>
    </row>
    <row r="192" spans="1:17" s="115" customFormat="1" ht="15" hidden="1" customHeight="1" x14ac:dyDescent="0.35">
      <c r="A192" s="632"/>
      <c r="B192" s="581" t="s">
        <v>9</v>
      </c>
      <c r="C192" s="430" t="s">
        <v>10</v>
      </c>
      <c r="D192" s="574" t="s">
        <v>66</v>
      </c>
      <c r="E192" s="575"/>
      <c r="F192" s="575"/>
      <c r="G192" s="576"/>
      <c r="H192" s="281"/>
      <c r="I192" s="426"/>
      <c r="J192" s="426"/>
      <c r="K192" s="426"/>
      <c r="L192" s="426"/>
      <c r="M192" s="426"/>
      <c r="N192" s="426"/>
      <c r="O192" s="426"/>
      <c r="P192" s="426"/>
      <c r="Q192" s="426"/>
    </row>
    <row r="193" spans="1:17" s="115" customFormat="1" ht="15" hidden="1" customHeight="1" x14ac:dyDescent="0.35">
      <c r="A193" s="632"/>
      <c r="B193" s="582"/>
      <c r="C193" s="430" t="s">
        <v>11</v>
      </c>
      <c r="D193" s="574" t="s">
        <v>132</v>
      </c>
      <c r="E193" s="575"/>
      <c r="F193" s="575"/>
      <c r="G193" s="576"/>
      <c r="H193" s="281"/>
      <c r="I193" s="426"/>
      <c r="J193" s="426"/>
      <c r="K193" s="426"/>
      <c r="L193" s="426"/>
      <c r="M193" s="426"/>
      <c r="N193" s="426"/>
      <c r="O193" s="426"/>
      <c r="P193" s="426"/>
      <c r="Q193" s="426"/>
    </row>
    <row r="194" spans="1:17" s="115" customFormat="1" ht="15" hidden="1" customHeight="1" x14ac:dyDescent="0.35">
      <c r="A194" s="632"/>
      <c r="B194" s="577" t="s">
        <v>529</v>
      </c>
      <c r="C194" s="430" t="s">
        <v>10</v>
      </c>
      <c r="D194" s="574" t="s">
        <v>66</v>
      </c>
      <c r="E194" s="575"/>
      <c r="F194" s="575"/>
      <c r="G194" s="576"/>
      <c r="H194" s="281"/>
      <c r="I194" s="426"/>
      <c r="J194" s="426"/>
      <c r="K194" s="426"/>
      <c r="L194" s="426"/>
      <c r="M194" s="426"/>
      <c r="N194" s="426"/>
      <c r="O194" s="426"/>
      <c r="P194" s="426"/>
      <c r="Q194" s="426"/>
    </row>
    <row r="195" spans="1:17" s="115" customFormat="1" ht="15" hidden="1" customHeight="1" x14ac:dyDescent="0.35">
      <c r="A195" s="632"/>
      <c r="B195" s="578"/>
      <c r="C195" s="430" t="s">
        <v>11</v>
      </c>
      <c r="D195" s="574" t="s">
        <v>132</v>
      </c>
      <c r="E195" s="575"/>
      <c r="F195" s="575"/>
      <c r="G195" s="576"/>
      <c r="H195" s="281"/>
      <c r="I195" s="426"/>
      <c r="J195" s="426"/>
      <c r="K195" s="426"/>
      <c r="L195" s="426"/>
      <c r="M195" s="426"/>
      <c r="N195" s="426"/>
      <c r="O195" s="426"/>
      <c r="P195" s="426"/>
      <c r="Q195" s="426"/>
    </row>
    <row r="196" spans="1:17" s="115" customFormat="1" ht="62.15" hidden="1" customHeight="1" x14ac:dyDescent="0.35">
      <c r="A196" s="632"/>
      <c r="B196" s="583" t="s">
        <v>265</v>
      </c>
      <c r="C196" s="584"/>
      <c r="D196" s="594" t="s">
        <v>66</v>
      </c>
      <c r="E196" s="595"/>
      <c r="F196" s="595"/>
      <c r="G196" s="596"/>
      <c r="H196" s="281"/>
      <c r="I196" s="426"/>
      <c r="J196" s="426"/>
      <c r="K196" s="426"/>
      <c r="L196" s="426"/>
      <c r="M196" s="426"/>
      <c r="N196" s="426"/>
      <c r="O196" s="426"/>
      <c r="P196" s="426"/>
      <c r="Q196" s="426"/>
    </row>
    <row r="197" spans="1:17" s="115" customFormat="1" ht="15" hidden="1" customHeight="1" x14ac:dyDescent="0.35">
      <c r="A197" s="641" t="s">
        <v>325</v>
      </c>
      <c r="B197" s="589" t="s">
        <v>2</v>
      </c>
      <c r="C197" s="590"/>
      <c r="D197" s="597"/>
      <c r="E197" s="598"/>
      <c r="F197" s="598"/>
      <c r="G197" s="599"/>
      <c r="H197" s="281"/>
      <c r="I197" s="426"/>
      <c r="J197" s="426"/>
      <c r="K197" s="426"/>
      <c r="L197" s="426"/>
      <c r="M197" s="426"/>
      <c r="N197" s="426"/>
      <c r="O197" s="426"/>
      <c r="P197" s="426"/>
      <c r="Q197" s="426"/>
    </row>
    <row r="198" spans="1:17" s="115" customFormat="1" ht="15" hidden="1" customHeight="1" x14ac:dyDescent="0.35">
      <c r="A198" s="642"/>
      <c r="B198" s="572" t="s">
        <v>3</v>
      </c>
      <c r="C198" s="573"/>
      <c r="D198" s="569"/>
      <c r="E198" s="570"/>
      <c r="F198" s="570"/>
      <c r="G198" s="571"/>
      <c r="H198" s="281"/>
      <c r="I198" s="426"/>
      <c r="J198" s="426"/>
      <c r="K198" s="426"/>
      <c r="L198" s="426"/>
      <c r="M198" s="426"/>
      <c r="N198" s="426"/>
      <c r="O198" s="426"/>
      <c r="P198" s="426"/>
      <c r="Q198" s="426"/>
    </row>
    <row r="199" spans="1:17" s="115" customFormat="1" ht="15" hidden="1" customHeight="1" x14ac:dyDescent="0.35">
      <c r="A199" s="642"/>
      <c r="B199" s="572" t="s">
        <v>4</v>
      </c>
      <c r="C199" s="573"/>
      <c r="D199" s="569"/>
      <c r="E199" s="570"/>
      <c r="F199" s="570"/>
      <c r="G199" s="571"/>
      <c r="H199" s="281"/>
      <c r="I199" s="426"/>
      <c r="J199" s="426"/>
      <c r="K199" s="426"/>
      <c r="L199" s="426"/>
      <c r="M199" s="426"/>
      <c r="N199" s="426"/>
      <c r="O199" s="426"/>
      <c r="P199" s="426"/>
      <c r="Q199" s="426"/>
    </row>
    <row r="200" spans="1:17" s="115" customFormat="1" ht="15" hidden="1" customHeight="1" x14ac:dyDescent="0.35">
      <c r="A200" s="643"/>
      <c r="B200" s="587" t="s">
        <v>110</v>
      </c>
      <c r="C200" s="588"/>
      <c r="D200" s="591" t="s">
        <v>124</v>
      </c>
      <c r="E200" s="592"/>
      <c r="F200" s="592"/>
      <c r="G200" s="593"/>
      <c r="H200" s="281"/>
      <c r="I200" s="426"/>
      <c r="J200" s="426"/>
      <c r="K200" s="426"/>
      <c r="L200" s="426"/>
      <c r="M200" s="426"/>
      <c r="N200" s="426"/>
      <c r="O200" s="426"/>
      <c r="P200" s="426"/>
      <c r="Q200" s="426"/>
    </row>
    <row r="201" spans="1:17" s="115" customFormat="1" ht="15" hidden="1" customHeight="1" x14ac:dyDescent="0.35">
      <c r="A201" s="425" t="s">
        <v>186</v>
      </c>
      <c r="B201" s="585">
        <v>19</v>
      </c>
      <c r="C201" s="585"/>
      <c r="D201" s="585"/>
      <c r="E201" s="585"/>
      <c r="F201" s="585"/>
      <c r="G201" s="586"/>
      <c r="H201" s="281"/>
      <c r="I201" s="426"/>
      <c r="J201" s="426"/>
      <c r="K201" s="426"/>
      <c r="L201" s="426"/>
      <c r="M201" s="426"/>
      <c r="N201" s="426"/>
      <c r="O201" s="426"/>
      <c r="P201" s="426"/>
      <c r="Q201" s="426"/>
    </row>
    <row r="202" spans="1:17" s="115" customFormat="1" ht="15" hidden="1" customHeight="1" x14ac:dyDescent="0.35">
      <c r="A202" s="631" t="s">
        <v>0</v>
      </c>
      <c r="B202" s="579" t="s">
        <v>8</v>
      </c>
      <c r="C202" s="580"/>
      <c r="D202" s="427" t="s">
        <v>23</v>
      </c>
      <c r="E202" s="428" t="s">
        <v>606</v>
      </c>
      <c r="F202" s="387" t="str">
        <f>IF(E202="香港・マカオ以外","登録番号","")</f>
        <v/>
      </c>
      <c r="G202" s="429"/>
      <c r="H202" s="281"/>
      <c r="I202" s="426"/>
      <c r="J202" s="426"/>
      <c r="K202" s="426"/>
      <c r="L202" s="426"/>
      <c r="M202" s="426"/>
      <c r="N202" s="426"/>
      <c r="O202" s="426"/>
      <c r="P202" s="426"/>
      <c r="Q202" s="426"/>
    </row>
    <row r="203" spans="1:17" s="115" customFormat="1" ht="15" hidden="1" customHeight="1" x14ac:dyDescent="0.35">
      <c r="A203" s="632"/>
      <c r="B203" s="581" t="s">
        <v>9</v>
      </c>
      <c r="C203" s="430" t="s">
        <v>10</v>
      </c>
      <c r="D203" s="574" t="s">
        <v>66</v>
      </c>
      <c r="E203" s="575"/>
      <c r="F203" s="575"/>
      <c r="G203" s="576"/>
      <c r="H203" s="281"/>
      <c r="I203" s="426"/>
      <c r="J203" s="426"/>
      <c r="K203" s="426"/>
      <c r="L203" s="426"/>
      <c r="M203" s="426"/>
      <c r="N203" s="426"/>
      <c r="O203" s="426"/>
      <c r="P203" s="426"/>
      <c r="Q203" s="426"/>
    </row>
    <row r="204" spans="1:17" s="115" customFormat="1" ht="15" hidden="1" customHeight="1" x14ac:dyDescent="0.35">
      <c r="A204" s="632"/>
      <c r="B204" s="582"/>
      <c r="C204" s="430" t="s">
        <v>11</v>
      </c>
      <c r="D204" s="574" t="s">
        <v>132</v>
      </c>
      <c r="E204" s="575"/>
      <c r="F204" s="575"/>
      <c r="G204" s="576"/>
      <c r="H204" s="281"/>
      <c r="I204" s="426"/>
      <c r="J204" s="426"/>
      <c r="K204" s="426"/>
      <c r="L204" s="426"/>
      <c r="M204" s="426"/>
      <c r="N204" s="426"/>
      <c r="O204" s="426"/>
      <c r="P204" s="426"/>
      <c r="Q204" s="426"/>
    </row>
    <row r="205" spans="1:17" s="115" customFormat="1" ht="15" hidden="1" customHeight="1" x14ac:dyDescent="0.35">
      <c r="A205" s="632"/>
      <c r="B205" s="577" t="s">
        <v>529</v>
      </c>
      <c r="C205" s="430" t="s">
        <v>10</v>
      </c>
      <c r="D205" s="574" t="s">
        <v>66</v>
      </c>
      <c r="E205" s="575"/>
      <c r="F205" s="575"/>
      <c r="G205" s="576"/>
      <c r="H205" s="281"/>
      <c r="I205" s="426"/>
      <c r="J205" s="426"/>
      <c r="K205" s="426"/>
      <c r="L205" s="426"/>
      <c r="M205" s="426"/>
      <c r="N205" s="426"/>
      <c r="O205" s="426"/>
      <c r="P205" s="426"/>
      <c r="Q205" s="426"/>
    </row>
    <row r="206" spans="1:17" s="115" customFormat="1" ht="15" hidden="1" customHeight="1" x14ac:dyDescent="0.35">
      <c r="A206" s="632"/>
      <c r="B206" s="578"/>
      <c r="C206" s="430" t="s">
        <v>11</v>
      </c>
      <c r="D206" s="574" t="s">
        <v>132</v>
      </c>
      <c r="E206" s="575"/>
      <c r="F206" s="575"/>
      <c r="G206" s="576"/>
      <c r="H206" s="281"/>
      <c r="I206" s="426"/>
      <c r="J206" s="426"/>
      <c r="K206" s="426"/>
      <c r="L206" s="426"/>
      <c r="M206" s="426"/>
      <c r="N206" s="426"/>
      <c r="O206" s="426"/>
      <c r="P206" s="426"/>
      <c r="Q206" s="426"/>
    </row>
    <row r="207" spans="1:17" s="115" customFormat="1" ht="62.15" hidden="1" customHeight="1" x14ac:dyDescent="0.35">
      <c r="A207" s="632"/>
      <c r="B207" s="583" t="s">
        <v>265</v>
      </c>
      <c r="C207" s="584"/>
      <c r="D207" s="594" t="s">
        <v>66</v>
      </c>
      <c r="E207" s="595"/>
      <c r="F207" s="595"/>
      <c r="G207" s="596"/>
      <c r="H207" s="281"/>
      <c r="I207" s="426"/>
      <c r="J207" s="426"/>
      <c r="K207" s="426"/>
      <c r="L207" s="426"/>
      <c r="M207" s="426"/>
      <c r="N207" s="426"/>
      <c r="O207" s="426"/>
      <c r="P207" s="426"/>
      <c r="Q207" s="426"/>
    </row>
    <row r="208" spans="1:17" s="115" customFormat="1" ht="15" hidden="1" customHeight="1" x14ac:dyDescent="0.35">
      <c r="A208" s="641" t="s">
        <v>325</v>
      </c>
      <c r="B208" s="589" t="s">
        <v>2</v>
      </c>
      <c r="C208" s="590"/>
      <c r="D208" s="597"/>
      <c r="E208" s="598"/>
      <c r="F208" s="598"/>
      <c r="G208" s="599"/>
      <c r="H208" s="281"/>
      <c r="I208" s="426"/>
      <c r="J208" s="426"/>
      <c r="K208" s="426"/>
      <c r="L208" s="426"/>
      <c r="M208" s="426"/>
      <c r="N208" s="426"/>
      <c r="O208" s="426"/>
      <c r="P208" s="426"/>
      <c r="Q208" s="426"/>
    </row>
    <row r="209" spans="1:17" s="115" customFormat="1" ht="15" hidden="1" customHeight="1" x14ac:dyDescent="0.35">
      <c r="A209" s="642"/>
      <c r="B209" s="572" t="s">
        <v>3</v>
      </c>
      <c r="C209" s="573"/>
      <c r="D209" s="569"/>
      <c r="E209" s="570"/>
      <c r="F209" s="570"/>
      <c r="G209" s="571"/>
      <c r="H209" s="281"/>
      <c r="I209" s="426"/>
      <c r="J209" s="426"/>
      <c r="K209" s="426"/>
      <c r="L209" s="426"/>
      <c r="M209" s="426"/>
      <c r="N209" s="426"/>
      <c r="O209" s="426"/>
      <c r="P209" s="426"/>
      <c r="Q209" s="426"/>
    </row>
    <row r="210" spans="1:17" s="115" customFormat="1" ht="15" hidden="1" customHeight="1" x14ac:dyDescent="0.35">
      <c r="A210" s="642"/>
      <c r="B210" s="572" t="s">
        <v>4</v>
      </c>
      <c r="C210" s="573"/>
      <c r="D210" s="569"/>
      <c r="E210" s="570"/>
      <c r="F210" s="570"/>
      <c r="G210" s="571"/>
      <c r="H210" s="281"/>
      <c r="I210" s="426"/>
      <c r="J210" s="426"/>
      <c r="K210" s="426"/>
      <c r="L210" s="426"/>
      <c r="M210" s="426"/>
      <c r="N210" s="426"/>
      <c r="O210" s="426"/>
      <c r="P210" s="426"/>
      <c r="Q210" s="426"/>
    </row>
    <row r="211" spans="1:17" s="115" customFormat="1" ht="15" hidden="1" customHeight="1" x14ac:dyDescent="0.35">
      <c r="A211" s="643"/>
      <c r="B211" s="587" t="s">
        <v>110</v>
      </c>
      <c r="C211" s="588"/>
      <c r="D211" s="591" t="s">
        <v>124</v>
      </c>
      <c r="E211" s="592"/>
      <c r="F211" s="592"/>
      <c r="G211" s="593"/>
      <c r="H211" s="281"/>
      <c r="I211" s="426"/>
      <c r="J211" s="426"/>
      <c r="K211" s="426"/>
      <c r="L211" s="426"/>
      <c r="M211" s="426"/>
      <c r="N211" s="426"/>
      <c r="O211" s="426"/>
      <c r="P211" s="426"/>
      <c r="Q211" s="426"/>
    </row>
    <row r="212" spans="1:17" s="115" customFormat="1" ht="15" hidden="1" customHeight="1" x14ac:dyDescent="0.35">
      <c r="A212" s="425" t="s">
        <v>186</v>
      </c>
      <c r="B212" s="585">
        <v>20</v>
      </c>
      <c r="C212" s="585"/>
      <c r="D212" s="585"/>
      <c r="E212" s="585"/>
      <c r="F212" s="585"/>
      <c r="G212" s="586"/>
      <c r="H212" s="281"/>
      <c r="I212" s="426"/>
      <c r="J212" s="426"/>
      <c r="K212" s="426"/>
      <c r="L212" s="426"/>
      <c r="M212" s="426"/>
      <c r="N212" s="426"/>
      <c r="O212" s="426"/>
      <c r="P212" s="426"/>
      <c r="Q212" s="426"/>
    </row>
    <row r="213" spans="1:17" s="115" customFormat="1" ht="15" hidden="1" customHeight="1" x14ac:dyDescent="0.35">
      <c r="A213" s="631" t="s">
        <v>0</v>
      </c>
      <c r="B213" s="579" t="s">
        <v>8</v>
      </c>
      <c r="C213" s="580"/>
      <c r="D213" s="427" t="s">
        <v>23</v>
      </c>
      <c r="E213" s="428" t="s">
        <v>606</v>
      </c>
      <c r="F213" s="387" t="str">
        <f>IF(E213="香港・マカオ以外","登録番号","")</f>
        <v/>
      </c>
      <c r="G213" s="429"/>
      <c r="H213" s="281"/>
      <c r="I213" s="426"/>
      <c r="J213" s="426"/>
      <c r="K213" s="426"/>
      <c r="L213" s="426"/>
      <c r="M213" s="426"/>
      <c r="N213" s="426"/>
      <c r="O213" s="426"/>
      <c r="P213" s="426"/>
      <c r="Q213" s="426"/>
    </row>
    <row r="214" spans="1:17" s="115" customFormat="1" ht="15" hidden="1" customHeight="1" x14ac:dyDescent="0.35">
      <c r="A214" s="632"/>
      <c r="B214" s="581" t="s">
        <v>9</v>
      </c>
      <c r="C214" s="430" t="s">
        <v>10</v>
      </c>
      <c r="D214" s="574" t="s">
        <v>66</v>
      </c>
      <c r="E214" s="575"/>
      <c r="F214" s="575"/>
      <c r="G214" s="576"/>
      <c r="H214" s="281"/>
      <c r="I214" s="426"/>
      <c r="J214" s="426"/>
      <c r="K214" s="426"/>
      <c r="L214" s="426"/>
      <c r="M214" s="426"/>
      <c r="N214" s="426"/>
      <c r="O214" s="426"/>
      <c r="P214" s="426"/>
      <c r="Q214" s="426"/>
    </row>
    <row r="215" spans="1:17" s="115" customFormat="1" ht="15" hidden="1" customHeight="1" x14ac:dyDescent="0.35">
      <c r="A215" s="632"/>
      <c r="B215" s="582"/>
      <c r="C215" s="430" t="s">
        <v>11</v>
      </c>
      <c r="D215" s="574" t="s">
        <v>132</v>
      </c>
      <c r="E215" s="575"/>
      <c r="F215" s="575"/>
      <c r="G215" s="576"/>
      <c r="H215" s="281"/>
      <c r="I215" s="426"/>
      <c r="J215" s="426"/>
      <c r="K215" s="426"/>
      <c r="L215" s="426"/>
      <c r="M215" s="426"/>
      <c r="N215" s="426"/>
      <c r="O215" s="426"/>
      <c r="P215" s="426"/>
      <c r="Q215" s="426"/>
    </row>
    <row r="216" spans="1:17" s="115" customFormat="1" ht="15" hidden="1" customHeight="1" x14ac:dyDescent="0.35">
      <c r="A216" s="632"/>
      <c r="B216" s="577" t="s">
        <v>529</v>
      </c>
      <c r="C216" s="430" t="s">
        <v>10</v>
      </c>
      <c r="D216" s="574" t="s">
        <v>66</v>
      </c>
      <c r="E216" s="575"/>
      <c r="F216" s="575"/>
      <c r="G216" s="576"/>
      <c r="H216" s="281"/>
      <c r="I216" s="426"/>
      <c r="J216" s="426"/>
      <c r="K216" s="426"/>
      <c r="L216" s="426"/>
      <c r="M216" s="426"/>
      <c r="N216" s="426"/>
      <c r="O216" s="426"/>
      <c r="P216" s="426"/>
      <c r="Q216" s="426"/>
    </row>
    <row r="217" spans="1:17" s="115" customFormat="1" ht="15" hidden="1" customHeight="1" x14ac:dyDescent="0.35">
      <c r="A217" s="632"/>
      <c r="B217" s="578"/>
      <c r="C217" s="430" t="s">
        <v>11</v>
      </c>
      <c r="D217" s="574" t="s">
        <v>132</v>
      </c>
      <c r="E217" s="575"/>
      <c r="F217" s="575"/>
      <c r="G217" s="576"/>
      <c r="H217" s="281"/>
      <c r="I217" s="426"/>
      <c r="J217" s="426"/>
      <c r="K217" s="426"/>
      <c r="L217" s="426"/>
      <c r="M217" s="426"/>
      <c r="N217" s="426"/>
      <c r="O217" s="426"/>
      <c r="P217" s="426"/>
      <c r="Q217" s="426"/>
    </row>
    <row r="218" spans="1:17" s="115" customFormat="1" ht="62.15" hidden="1" customHeight="1" x14ac:dyDescent="0.35">
      <c r="A218" s="632"/>
      <c r="B218" s="583" t="s">
        <v>265</v>
      </c>
      <c r="C218" s="584"/>
      <c r="D218" s="594" t="s">
        <v>66</v>
      </c>
      <c r="E218" s="595"/>
      <c r="F218" s="595"/>
      <c r="G218" s="596"/>
      <c r="H218" s="281"/>
      <c r="I218" s="426"/>
      <c r="J218" s="426"/>
      <c r="K218" s="426"/>
      <c r="L218" s="426"/>
      <c r="M218" s="426"/>
      <c r="N218" s="426"/>
      <c r="O218" s="426"/>
      <c r="P218" s="426"/>
      <c r="Q218" s="426"/>
    </row>
    <row r="219" spans="1:17" s="115" customFormat="1" ht="15" hidden="1" customHeight="1" x14ac:dyDescent="0.35">
      <c r="A219" s="641" t="s">
        <v>325</v>
      </c>
      <c r="B219" s="589" t="s">
        <v>2</v>
      </c>
      <c r="C219" s="590"/>
      <c r="D219" s="597"/>
      <c r="E219" s="598"/>
      <c r="F219" s="598"/>
      <c r="G219" s="599"/>
      <c r="H219" s="281"/>
      <c r="I219" s="426"/>
      <c r="J219" s="426"/>
      <c r="K219" s="426"/>
      <c r="L219" s="426"/>
      <c r="M219" s="426"/>
      <c r="N219" s="426"/>
      <c r="O219" s="426"/>
      <c r="P219" s="426"/>
      <c r="Q219" s="426"/>
    </row>
    <row r="220" spans="1:17" s="115" customFormat="1" ht="15" hidden="1" customHeight="1" x14ac:dyDescent="0.35">
      <c r="A220" s="642"/>
      <c r="B220" s="572" t="s">
        <v>3</v>
      </c>
      <c r="C220" s="573"/>
      <c r="D220" s="569"/>
      <c r="E220" s="570"/>
      <c r="F220" s="570"/>
      <c r="G220" s="571"/>
      <c r="H220" s="281"/>
      <c r="I220" s="426"/>
      <c r="J220" s="426"/>
      <c r="K220" s="426"/>
      <c r="L220" s="426"/>
      <c r="M220" s="426"/>
      <c r="N220" s="426"/>
      <c r="O220" s="426"/>
      <c r="P220" s="426"/>
      <c r="Q220" s="426"/>
    </row>
    <row r="221" spans="1:17" s="115" customFormat="1" ht="15" hidden="1" customHeight="1" x14ac:dyDescent="0.35">
      <c r="A221" s="642"/>
      <c r="B221" s="572" t="s">
        <v>4</v>
      </c>
      <c r="C221" s="573"/>
      <c r="D221" s="569"/>
      <c r="E221" s="570"/>
      <c r="F221" s="570"/>
      <c r="G221" s="571"/>
      <c r="H221" s="281"/>
      <c r="I221" s="426"/>
      <c r="J221" s="426"/>
      <c r="K221" s="426"/>
      <c r="L221" s="426"/>
      <c r="M221" s="426"/>
      <c r="N221" s="426"/>
      <c r="O221" s="426"/>
      <c r="P221" s="426"/>
      <c r="Q221" s="426"/>
    </row>
    <row r="222" spans="1:17" s="115" customFormat="1" ht="15" hidden="1" customHeight="1" x14ac:dyDescent="0.35">
      <c r="A222" s="643"/>
      <c r="B222" s="587" t="s">
        <v>110</v>
      </c>
      <c r="C222" s="588"/>
      <c r="D222" s="591" t="s">
        <v>124</v>
      </c>
      <c r="E222" s="592"/>
      <c r="F222" s="592"/>
      <c r="G222" s="593"/>
      <c r="H222" s="281"/>
      <c r="I222" s="426"/>
      <c r="J222" s="426"/>
      <c r="K222" s="426"/>
      <c r="L222" s="426"/>
      <c r="M222" s="426"/>
      <c r="N222" s="426"/>
      <c r="O222" s="426"/>
      <c r="P222" s="426"/>
      <c r="Q222" s="426"/>
    </row>
    <row r="223" spans="1:17" s="115" customFormat="1" ht="15" hidden="1" customHeight="1" x14ac:dyDescent="0.35">
      <c r="A223" s="425" t="s">
        <v>186</v>
      </c>
      <c r="B223" s="585">
        <v>21</v>
      </c>
      <c r="C223" s="585"/>
      <c r="D223" s="585"/>
      <c r="E223" s="585"/>
      <c r="F223" s="585"/>
      <c r="G223" s="586"/>
      <c r="H223" s="281"/>
      <c r="I223" s="426"/>
      <c r="J223" s="426"/>
      <c r="K223" s="426"/>
      <c r="L223" s="426"/>
      <c r="M223" s="426"/>
      <c r="N223" s="426"/>
      <c r="O223" s="426"/>
      <c r="P223" s="426"/>
      <c r="Q223" s="426"/>
    </row>
    <row r="224" spans="1:17" s="115" customFormat="1" ht="15" hidden="1" customHeight="1" x14ac:dyDescent="0.35">
      <c r="A224" s="631" t="s">
        <v>0</v>
      </c>
      <c r="B224" s="579" t="s">
        <v>8</v>
      </c>
      <c r="C224" s="580"/>
      <c r="D224" s="427" t="s">
        <v>23</v>
      </c>
      <c r="E224" s="428" t="s">
        <v>606</v>
      </c>
      <c r="F224" s="387" t="str">
        <f>IF(E224="香港・マカオ以外","登録番号","")</f>
        <v/>
      </c>
      <c r="G224" s="429"/>
      <c r="H224" s="281"/>
      <c r="I224" s="426"/>
      <c r="J224" s="426"/>
      <c r="K224" s="426"/>
      <c r="L224" s="426"/>
      <c r="M224" s="426"/>
      <c r="N224" s="426"/>
      <c r="O224" s="426"/>
      <c r="P224" s="426"/>
      <c r="Q224" s="426"/>
    </row>
    <row r="225" spans="1:17" s="115" customFormat="1" ht="15" hidden="1" customHeight="1" x14ac:dyDescent="0.35">
      <c r="A225" s="632"/>
      <c r="B225" s="581" t="s">
        <v>9</v>
      </c>
      <c r="C225" s="430" t="s">
        <v>10</v>
      </c>
      <c r="D225" s="574" t="s">
        <v>66</v>
      </c>
      <c r="E225" s="575"/>
      <c r="F225" s="575"/>
      <c r="G225" s="576"/>
      <c r="H225" s="281"/>
      <c r="I225" s="426"/>
      <c r="J225" s="426"/>
      <c r="K225" s="426"/>
      <c r="L225" s="426"/>
      <c r="M225" s="426"/>
      <c r="N225" s="426"/>
      <c r="O225" s="426"/>
      <c r="P225" s="426"/>
      <c r="Q225" s="426"/>
    </row>
    <row r="226" spans="1:17" s="115" customFormat="1" ht="15" hidden="1" customHeight="1" x14ac:dyDescent="0.35">
      <c r="A226" s="632"/>
      <c r="B226" s="582"/>
      <c r="C226" s="430" t="s">
        <v>11</v>
      </c>
      <c r="D226" s="574" t="s">
        <v>132</v>
      </c>
      <c r="E226" s="575"/>
      <c r="F226" s="575"/>
      <c r="G226" s="576"/>
      <c r="H226" s="281"/>
      <c r="I226" s="426"/>
      <c r="J226" s="426"/>
      <c r="K226" s="426"/>
      <c r="L226" s="426"/>
      <c r="M226" s="426"/>
      <c r="N226" s="426"/>
      <c r="O226" s="426"/>
      <c r="P226" s="426"/>
      <c r="Q226" s="426"/>
    </row>
    <row r="227" spans="1:17" s="115" customFormat="1" ht="15" hidden="1" customHeight="1" x14ac:dyDescent="0.35">
      <c r="A227" s="632"/>
      <c r="B227" s="577" t="s">
        <v>529</v>
      </c>
      <c r="C227" s="430" t="s">
        <v>10</v>
      </c>
      <c r="D227" s="574" t="s">
        <v>66</v>
      </c>
      <c r="E227" s="575"/>
      <c r="F227" s="575"/>
      <c r="G227" s="576"/>
      <c r="H227" s="281"/>
      <c r="I227" s="426"/>
      <c r="J227" s="426"/>
      <c r="K227" s="426"/>
      <c r="L227" s="426"/>
      <c r="M227" s="426"/>
      <c r="N227" s="426"/>
      <c r="O227" s="426"/>
      <c r="P227" s="426"/>
      <c r="Q227" s="426"/>
    </row>
    <row r="228" spans="1:17" s="115" customFormat="1" ht="15" hidden="1" customHeight="1" x14ac:dyDescent="0.35">
      <c r="A228" s="632"/>
      <c r="B228" s="578"/>
      <c r="C228" s="430" t="s">
        <v>11</v>
      </c>
      <c r="D228" s="574" t="s">
        <v>132</v>
      </c>
      <c r="E228" s="575"/>
      <c r="F228" s="575"/>
      <c r="G228" s="576"/>
      <c r="H228" s="281"/>
      <c r="I228" s="426"/>
      <c r="J228" s="426"/>
      <c r="K228" s="426"/>
      <c r="L228" s="426"/>
      <c r="M228" s="426"/>
      <c r="N228" s="426"/>
      <c r="O228" s="426"/>
      <c r="P228" s="426"/>
      <c r="Q228" s="426"/>
    </row>
    <row r="229" spans="1:17" s="115" customFormat="1" ht="62.15" hidden="1" customHeight="1" x14ac:dyDescent="0.35">
      <c r="A229" s="632"/>
      <c r="B229" s="583" t="s">
        <v>265</v>
      </c>
      <c r="C229" s="584"/>
      <c r="D229" s="594" t="s">
        <v>66</v>
      </c>
      <c r="E229" s="595"/>
      <c r="F229" s="595"/>
      <c r="G229" s="596"/>
      <c r="H229" s="281"/>
      <c r="I229" s="426"/>
      <c r="J229" s="426"/>
      <c r="K229" s="426"/>
      <c r="L229" s="426"/>
      <c r="M229" s="426"/>
      <c r="N229" s="426"/>
      <c r="O229" s="426"/>
      <c r="P229" s="426"/>
      <c r="Q229" s="426"/>
    </row>
    <row r="230" spans="1:17" s="115" customFormat="1" ht="15" hidden="1" customHeight="1" x14ac:dyDescent="0.35">
      <c r="A230" s="641" t="s">
        <v>325</v>
      </c>
      <c r="B230" s="589" t="s">
        <v>2</v>
      </c>
      <c r="C230" s="590"/>
      <c r="D230" s="597"/>
      <c r="E230" s="598"/>
      <c r="F230" s="598"/>
      <c r="G230" s="599"/>
      <c r="H230" s="281"/>
      <c r="I230" s="426"/>
      <c r="J230" s="426"/>
      <c r="K230" s="426"/>
      <c r="L230" s="426"/>
      <c r="M230" s="426"/>
      <c r="N230" s="426"/>
      <c r="O230" s="426"/>
      <c r="P230" s="426"/>
      <c r="Q230" s="426"/>
    </row>
    <row r="231" spans="1:17" s="115" customFormat="1" ht="15" hidden="1" customHeight="1" x14ac:dyDescent="0.35">
      <c r="A231" s="642"/>
      <c r="B231" s="572" t="s">
        <v>3</v>
      </c>
      <c r="C231" s="573"/>
      <c r="D231" s="569"/>
      <c r="E231" s="570"/>
      <c r="F231" s="570"/>
      <c r="G231" s="571"/>
      <c r="H231" s="281"/>
      <c r="I231" s="426"/>
      <c r="J231" s="426"/>
      <c r="K231" s="426"/>
      <c r="L231" s="426"/>
      <c r="M231" s="426"/>
      <c r="N231" s="426"/>
      <c r="O231" s="426"/>
      <c r="P231" s="426"/>
      <c r="Q231" s="426"/>
    </row>
    <row r="232" spans="1:17" s="115" customFormat="1" ht="15" hidden="1" customHeight="1" x14ac:dyDescent="0.35">
      <c r="A232" s="642"/>
      <c r="B232" s="572" t="s">
        <v>4</v>
      </c>
      <c r="C232" s="573"/>
      <c r="D232" s="569"/>
      <c r="E232" s="570"/>
      <c r="F232" s="570"/>
      <c r="G232" s="571"/>
      <c r="H232" s="281"/>
      <c r="I232" s="426"/>
      <c r="J232" s="426"/>
      <c r="K232" s="426"/>
      <c r="L232" s="426"/>
      <c r="M232" s="426"/>
      <c r="N232" s="426"/>
      <c r="O232" s="426"/>
      <c r="P232" s="426"/>
      <c r="Q232" s="426"/>
    </row>
    <row r="233" spans="1:17" s="115" customFormat="1" ht="15" hidden="1" customHeight="1" x14ac:dyDescent="0.35">
      <c r="A233" s="643"/>
      <c r="B233" s="587" t="s">
        <v>110</v>
      </c>
      <c r="C233" s="588"/>
      <c r="D233" s="591" t="s">
        <v>124</v>
      </c>
      <c r="E233" s="592"/>
      <c r="F233" s="592"/>
      <c r="G233" s="593"/>
      <c r="H233" s="281"/>
      <c r="I233" s="426"/>
      <c r="J233" s="426"/>
      <c r="K233" s="426"/>
      <c r="L233" s="426"/>
      <c r="M233" s="426"/>
      <c r="N233" s="426"/>
      <c r="O233" s="426"/>
      <c r="P233" s="426"/>
      <c r="Q233" s="426"/>
    </row>
    <row r="234" spans="1:17" s="115" customFormat="1" ht="15" hidden="1" customHeight="1" x14ac:dyDescent="0.35">
      <c r="A234" s="425" t="s">
        <v>186</v>
      </c>
      <c r="B234" s="585">
        <v>22</v>
      </c>
      <c r="C234" s="585"/>
      <c r="D234" s="585"/>
      <c r="E234" s="585"/>
      <c r="F234" s="585"/>
      <c r="G234" s="586"/>
      <c r="H234" s="281"/>
      <c r="I234" s="426"/>
      <c r="J234" s="426"/>
      <c r="K234" s="426"/>
      <c r="L234" s="426"/>
      <c r="M234" s="426"/>
      <c r="N234" s="426"/>
      <c r="O234" s="426"/>
      <c r="P234" s="426"/>
      <c r="Q234" s="426"/>
    </row>
    <row r="235" spans="1:17" s="115" customFormat="1" ht="15" hidden="1" customHeight="1" x14ac:dyDescent="0.35">
      <c r="A235" s="631" t="s">
        <v>0</v>
      </c>
      <c r="B235" s="579" t="s">
        <v>8</v>
      </c>
      <c r="C235" s="580"/>
      <c r="D235" s="427" t="s">
        <v>23</v>
      </c>
      <c r="E235" s="428" t="s">
        <v>606</v>
      </c>
      <c r="F235" s="387" t="str">
        <f>IF(E235="香港・マカオ以外","登録番号","")</f>
        <v/>
      </c>
      <c r="G235" s="429"/>
      <c r="H235" s="281"/>
      <c r="I235" s="426"/>
      <c r="J235" s="426"/>
      <c r="K235" s="426"/>
      <c r="L235" s="426"/>
      <c r="M235" s="426"/>
      <c r="N235" s="426"/>
      <c r="O235" s="426"/>
      <c r="P235" s="426"/>
      <c r="Q235" s="426"/>
    </row>
    <row r="236" spans="1:17" s="115" customFormat="1" ht="15" hidden="1" customHeight="1" x14ac:dyDescent="0.35">
      <c r="A236" s="632"/>
      <c r="B236" s="581" t="s">
        <v>9</v>
      </c>
      <c r="C236" s="430" t="s">
        <v>10</v>
      </c>
      <c r="D236" s="574" t="s">
        <v>66</v>
      </c>
      <c r="E236" s="575"/>
      <c r="F236" s="575"/>
      <c r="G236" s="576"/>
      <c r="H236" s="281"/>
      <c r="I236" s="426"/>
      <c r="J236" s="426"/>
      <c r="K236" s="426"/>
      <c r="L236" s="426"/>
      <c r="M236" s="426"/>
      <c r="N236" s="426"/>
      <c r="O236" s="426"/>
      <c r="P236" s="426"/>
      <c r="Q236" s="426"/>
    </row>
    <row r="237" spans="1:17" s="115" customFormat="1" ht="15" hidden="1" customHeight="1" x14ac:dyDescent="0.35">
      <c r="A237" s="632"/>
      <c r="B237" s="582"/>
      <c r="C237" s="430" t="s">
        <v>11</v>
      </c>
      <c r="D237" s="574" t="s">
        <v>132</v>
      </c>
      <c r="E237" s="575"/>
      <c r="F237" s="575"/>
      <c r="G237" s="576"/>
      <c r="H237" s="281"/>
      <c r="I237" s="426"/>
      <c r="J237" s="426"/>
      <c r="K237" s="426"/>
      <c r="L237" s="426"/>
      <c r="M237" s="426"/>
      <c r="N237" s="426"/>
      <c r="O237" s="426"/>
      <c r="P237" s="426"/>
      <c r="Q237" s="426"/>
    </row>
    <row r="238" spans="1:17" s="115" customFormat="1" ht="15" hidden="1" customHeight="1" x14ac:dyDescent="0.35">
      <c r="A238" s="632"/>
      <c r="B238" s="577" t="s">
        <v>529</v>
      </c>
      <c r="C238" s="430" t="s">
        <v>10</v>
      </c>
      <c r="D238" s="574" t="s">
        <v>66</v>
      </c>
      <c r="E238" s="575"/>
      <c r="F238" s="575"/>
      <c r="G238" s="576"/>
      <c r="H238" s="281"/>
      <c r="I238" s="426"/>
      <c r="J238" s="426"/>
      <c r="K238" s="426"/>
      <c r="L238" s="426"/>
      <c r="M238" s="426"/>
      <c r="N238" s="426"/>
      <c r="O238" s="426"/>
      <c r="P238" s="426"/>
      <c r="Q238" s="426"/>
    </row>
    <row r="239" spans="1:17" s="115" customFormat="1" ht="15" hidden="1" customHeight="1" x14ac:dyDescent="0.35">
      <c r="A239" s="632"/>
      <c r="B239" s="578"/>
      <c r="C239" s="430" t="s">
        <v>11</v>
      </c>
      <c r="D239" s="574" t="s">
        <v>132</v>
      </c>
      <c r="E239" s="575"/>
      <c r="F239" s="575"/>
      <c r="G239" s="576"/>
      <c r="H239" s="281"/>
      <c r="I239" s="426"/>
      <c r="J239" s="426"/>
      <c r="K239" s="426"/>
      <c r="L239" s="426"/>
      <c r="M239" s="426"/>
      <c r="N239" s="426"/>
      <c r="O239" s="426"/>
      <c r="P239" s="426"/>
      <c r="Q239" s="426"/>
    </row>
    <row r="240" spans="1:17" s="115" customFormat="1" ht="62.15" hidden="1" customHeight="1" x14ac:dyDescent="0.35">
      <c r="A240" s="632"/>
      <c r="B240" s="583" t="s">
        <v>265</v>
      </c>
      <c r="C240" s="584"/>
      <c r="D240" s="594" t="s">
        <v>66</v>
      </c>
      <c r="E240" s="595"/>
      <c r="F240" s="595"/>
      <c r="G240" s="596"/>
      <c r="H240" s="281"/>
      <c r="I240" s="426"/>
      <c r="J240" s="426"/>
      <c r="K240" s="426"/>
      <c r="L240" s="426"/>
      <c r="M240" s="426"/>
      <c r="N240" s="426"/>
      <c r="O240" s="426"/>
      <c r="P240" s="426"/>
      <c r="Q240" s="426"/>
    </row>
    <row r="241" spans="1:17" s="115" customFormat="1" ht="15" hidden="1" customHeight="1" x14ac:dyDescent="0.35">
      <c r="A241" s="641" t="s">
        <v>325</v>
      </c>
      <c r="B241" s="589" t="s">
        <v>2</v>
      </c>
      <c r="C241" s="590"/>
      <c r="D241" s="597"/>
      <c r="E241" s="598"/>
      <c r="F241" s="598"/>
      <c r="G241" s="599"/>
      <c r="H241" s="281"/>
      <c r="I241" s="426"/>
      <c r="J241" s="426"/>
      <c r="K241" s="426"/>
      <c r="L241" s="426"/>
      <c r="M241" s="426"/>
      <c r="N241" s="426"/>
      <c r="O241" s="426"/>
      <c r="P241" s="426"/>
      <c r="Q241" s="426"/>
    </row>
    <row r="242" spans="1:17" s="115" customFormat="1" ht="15" hidden="1" customHeight="1" x14ac:dyDescent="0.35">
      <c r="A242" s="642"/>
      <c r="B242" s="572" t="s">
        <v>3</v>
      </c>
      <c r="C242" s="573"/>
      <c r="D242" s="569"/>
      <c r="E242" s="570"/>
      <c r="F242" s="570"/>
      <c r="G242" s="571"/>
      <c r="H242" s="281"/>
      <c r="I242" s="426"/>
      <c r="J242" s="426"/>
      <c r="K242" s="426"/>
      <c r="L242" s="426"/>
      <c r="M242" s="426"/>
      <c r="N242" s="426"/>
      <c r="O242" s="426"/>
      <c r="P242" s="426"/>
      <c r="Q242" s="426"/>
    </row>
    <row r="243" spans="1:17" s="115" customFormat="1" ht="15" hidden="1" customHeight="1" x14ac:dyDescent="0.35">
      <c r="A243" s="642"/>
      <c r="B243" s="572" t="s">
        <v>4</v>
      </c>
      <c r="C243" s="573"/>
      <c r="D243" s="569"/>
      <c r="E243" s="570"/>
      <c r="F243" s="570"/>
      <c r="G243" s="571"/>
      <c r="H243" s="281"/>
      <c r="I243" s="426"/>
      <c r="J243" s="426"/>
      <c r="K243" s="426"/>
      <c r="L243" s="426"/>
      <c r="M243" s="426"/>
      <c r="N243" s="426"/>
      <c r="O243" s="426"/>
      <c r="P243" s="426"/>
      <c r="Q243" s="426"/>
    </row>
    <row r="244" spans="1:17" s="115" customFormat="1" ht="15" hidden="1" customHeight="1" x14ac:dyDescent="0.35">
      <c r="A244" s="643"/>
      <c r="B244" s="587" t="s">
        <v>110</v>
      </c>
      <c r="C244" s="588"/>
      <c r="D244" s="591" t="s">
        <v>124</v>
      </c>
      <c r="E244" s="592"/>
      <c r="F244" s="592"/>
      <c r="G244" s="593"/>
      <c r="H244" s="281"/>
      <c r="I244" s="426"/>
      <c r="J244" s="426"/>
      <c r="K244" s="426"/>
      <c r="L244" s="426"/>
      <c r="M244" s="426"/>
      <c r="N244" s="426"/>
      <c r="O244" s="426"/>
      <c r="P244" s="426"/>
      <c r="Q244" s="426"/>
    </row>
    <row r="245" spans="1:17" s="115" customFormat="1" ht="15" hidden="1" customHeight="1" x14ac:dyDescent="0.35">
      <c r="A245" s="425" t="s">
        <v>186</v>
      </c>
      <c r="B245" s="585">
        <v>23</v>
      </c>
      <c r="C245" s="585"/>
      <c r="D245" s="585"/>
      <c r="E245" s="585"/>
      <c r="F245" s="585"/>
      <c r="G245" s="586"/>
      <c r="H245" s="281"/>
      <c r="I245" s="426"/>
      <c r="J245" s="426"/>
      <c r="K245" s="426"/>
      <c r="L245" s="426"/>
      <c r="M245" s="426"/>
      <c r="N245" s="426"/>
      <c r="O245" s="426"/>
      <c r="P245" s="426"/>
      <c r="Q245" s="426"/>
    </row>
    <row r="246" spans="1:17" s="115" customFormat="1" ht="15" hidden="1" customHeight="1" x14ac:dyDescent="0.35">
      <c r="A246" s="631" t="s">
        <v>0</v>
      </c>
      <c r="B246" s="579" t="s">
        <v>8</v>
      </c>
      <c r="C246" s="580"/>
      <c r="D246" s="427" t="s">
        <v>23</v>
      </c>
      <c r="E246" s="428" t="s">
        <v>606</v>
      </c>
      <c r="F246" s="387" t="str">
        <f>IF(E246="香港・マカオ以外","登録番号","")</f>
        <v/>
      </c>
      <c r="G246" s="429"/>
      <c r="H246" s="281"/>
      <c r="I246" s="426"/>
      <c r="J246" s="426"/>
      <c r="K246" s="426"/>
      <c r="L246" s="426"/>
      <c r="M246" s="426"/>
      <c r="N246" s="426"/>
      <c r="O246" s="426"/>
      <c r="P246" s="426"/>
      <c r="Q246" s="426"/>
    </row>
    <row r="247" spans="1:17" s="115" customFormat="1" ht="15" hidden="1" customHeight="1" x14ac:dyDescent="0.35">
      <c r="A247" s="632"/>
      <c r="B247" s="581" t="s">
        <v>9</v>
      </c>
      <c r="C247" s="430" t="s">
        <v>10</v>
      </c>
      <c r="D247" s="574" t="s">
        <v>66</v>
      </c>
      <c r="E247" s="575"/>
      <c r="F247" s="575"/>
      <c r="G247" s="576"/>
      <c r="H247" s="281"/>
      <c r="I247" s="426"/>
      <c r="J247" s="426"/>
      <c r="K247" s="426"/>
      <c r="L247" s="426"/>
      <c r="M247" s="426"/>
      <c r="N247" s="426"/>
      <c r="O247" s="426"/>
      <c r="P247" s="426"/>
      <c r="Q247" s="426"/>
    </row>
    <row r="248" spans="1:17" s="115" customFormat="1" ht="15" hidden="1" customHeight="1" x14ac:dyDescent="0.35">
      <c r="A248" s="632"/>
      <c r="B248" s="582"/>
      <c r="C248" s="430" t="s">
        <v>11</v>
      </c>
      <c r="D248" s="574" t="s">
        <v>132</v>
      </c>
      <c r="E248" s="575"/>
      <c r="F248" s="575"/>
      <c r="G248" s="576"/>
      <c r="H248" s="281"/>
      <c r="I248" s="426"/>
      <c r="J248" s="426"/>
      <c r="K248" s="426"/>
      <c r="L248" s="426"/>
      <c r="M248" s="426"/>
      <c r="N248" s="426"/>
      <c r="O248" s="426"/>
      <c r="P248" s="426"/>
      <c r="Q248" s="426"/>
    </row>
    <row r="249" spans="1:17" s="115" customFormat="1" ht="15" hidden="1" customHeight="1" x14ac:dyDescent="0.35">
      <c r="A249" s="632"/>
      <c r="B249" s="577" t="s">
        <v>529</v>
      </c>
      <c r="C249" s="430" t="s">
        <v>10</v>
      </c>
      <c r="D249" s="574" t="s">
        <v>66</v>
      </c>
      <c r="E249" s="575"/>
      <c r="F249" s="575"/>
      <c r="G249" s="576"/>
      <c r="H249" s="281"/>
      <c r="I249" s="426"/>
      <c r="J249" s="426"/>
      <c r="K249" s="426"/>
      <c r="L249" s="426"/>
      <c r="M249" s="426"/>
      <c r="N249" s="426"/>
      <c r="O249" s="426"/>
      <c r="P249" s="426"/>
      <c r="Q249" s="426"/>
    </row>
    <row r="250" spans="1:17" s="115" customFormat="1" ht="15" hidden="1" customHeight="1" x14ac:dyDescent="0.35">
      <c r="A250" s="632"/>
      <c r="B250" s="578"/>
      <c r="C250" s="430" t="s">
        <v>11</v>
      </c>
      <c r="D250" s="574" t="s">
        <v>132</v>
      </c>
      <c r="E250" s="575"/>
      <c r="F250" s="575"/>
      <c r="G250" s="576"/>
      <c r="H250" s="281"/>
      <c r="I250" s="426"/>
      <c r="J250" s="426"/>
      <c r="K250" s="426"/>
      <c r="L250" s="426"/>
      <c r="M250" s="426"/>
      <c r="N250" s="426"/>
      <c r="O250" s="426"/>
      <c r="P250" s="426"/>
      <c r="Q250" s="426"/>
    </row>
    <row r="251" spans="1:17" s="115" customFormat="1" ht="62.15" hidden="1" customHeight="1" x14ac:dyDescent="0.35">
      <c r="A251" s="632"/>
      <c r="B251" s="583" t="s">
        <v>265</v>
      </c>
      <c r="C251" s="584"/>
      <c r="D251" s="594" t="s">
        <v>66</v>
      </c>
      <c r="E251" s="595"/>
      <c r="F251" s="595"/>
      <c r="G251" s="596"/>
      <c r="H251" s="281"/>
      <c r="I251" s="426"/>
      <c r="J251" s="426"/>
      <c r="K251" s="426"/>
      <c r="L251" s="426"/>
      <c r="M251" s="426"/>
      <c r="N251" s="426"/>
      <c r="O251" s="426"/>
      <c r="P251" s="426"/>
      <c r="Q251" s="426"/>
    </row>
    <row r="252" spans="1:17" s="115" customFormat="1" ht="15" hidden="1" customHeight="1" x14ac:dyDescent="0.35">
      <c r="A252" s="641" t="s">
        <v>325</v>
      </c>
      <c r="B252" s="589" t="s">
        <v>2</v>
      </c>
      <c r="C252" s="590"/>
      <c r="D252" s="597"/>
      <c r="E252" s="598"/>
      <c r="F252" s="598"/>
      <c r="G252" s="599"/>
      <c r="H252" s="281"/>
      <c r="I252" s="426"/>
      <c r="J252" s="426"/>
      <c r="K252" s="426"/>
      <c r="L252" s="426"/>
      <c r="M252" s="426"/>
      <c r="N252" s="426"/>
      <c r="O252" s="426"/>
      <c r="P252" s="426"/>
      <c r="Q252" s="426"/>
    </row>
    <row r="253" spans="1:17" s="115" customFormat="1" ht="15" hidden="1" customHeight="1" x14ac:dyDescent="0.35">
      <c r="A253" s="642"/>
      <c r="B253" s="572" t="s">
        <v>3</v>
      </c>
      <c r="C253" s="573"/>
      <c r="D253" s="569"/>
      <c r="E253" s="570"/>
      <c r="F253" s="570"/>
      <c r="G253" s="571"/>
      <c r="H253" s="281"/>
      <c r="I253" s="426"/>
      <c r="J253" s="426"/>
      <c r="K253" s="426"/>
      <c r="L253" s="426"/>
      <c r="M253" s="426"/>
      <c r="N253" s="426"/>
      <c r="O253" s="426"/>
      <c r="P253" s="426"/>
      <c r="Q253" s="426"/>
    </row>
    <row r="254" spans="1:17" s="115" customFormat="1" ht="15" hidden="1" customHeight="1" x14ac:dyDescent="0.35">
      <c r="A254" s="642"/>
      <c r="B254" s="572" t="s">
        <v>4</v>
      </c>
      <c r="C254" s="573"/>
      <c r="D254" s="569"/>
      <c r="E254" s="570"/>
      <c r="F254" s="570"/>
      <c r="G254" s="571"/>
      <c r="H254" s="281"/>
      <c r="I254" s="426"/>
      <c r="J254" s="426"/>
      <c r="K254" s="426"/>
      <c r="L254" s="426"/>
      <c r="M254" s="426"/>
      <c r="N254" s="426"/>
      <c r="O254" s="426"/>
      <c r="P254" s="426"/>
      <c r="Q254" s="426"/>
    </row>
    <row r="255" spans="1:17" s="115" customFormat="1" ht="15" hidden="1" customHeight="1" x14ac:dyDescent="0.35">
      <c r="A255" s="643"/>
      <c r="B255" s="587" t="s">
        <v>110</v>
      </c>
      <c r="C255" s="588"/>
      <c r="D255" s="591" t="s">
        <v>124</v>
      </c>
      <c r="E255" s="592"/>
      <c r="F255" s="592"/>
      <c r="G255" s="593"/>
      <c r="H255" s="281"/>
      <c r="I255" s="426"/>
      <c r="J255" s="426"/>
      <c r="K255" s="426"/>
      <c r="L255" s="426"/>
      <c r="M255" s="426"/>
      <c r="N255" s="426"/>
      <c r="O255" s="426"/>
      <c r="P255" s="426"/>
      <c r="Q255" s="426"/>
    </row>
    <row r="256" spans="1:17" s="115" customFormat="1" ht="15" hidden="1" customHeight="1" x14ac:dyDescent="0.35">
      <c r="A256" s="425" t="s">
        <v>186</v>
      </c>
      <c r="B256" s="585">
        <v>24</v>
      </c>
      <c r="C256" s="585"/>
      <c r="D256" s="585"/>
      <c r="E256" s="585"/>
      <c r="F256" s="585"/>
      <c r="G256" s="586"/>
      <c r="H256" s="281"/>
      <c r="I256" s="426"/>
      <c r="J256" s="426"/>
      <c r="K256" s="426"/>
      <c r="L256" s="426"/>
      <c r="M256" s="426"/>
      <c r="N256" s="426"/>
      <c r="O256" s="426"/>
      <c r="P256" s="426"/>
      <c r="Q256" s="426"/>
    </row>
    <row r="257" spans="1:17" s="115" customFormat="1" ht="15" hidden="1" customHeight="1" x14ac:dyDescent="0.35">
      <c r="A257" s="631" t="s">
        <v>0</v>
      </c>
      <c r="B257" s="579" t="s">
        <v>8</v>
      </c>
      <c r="C257" s="580"/>
      <c r="D257" s="427" t="s">
        <v>23</v>
      </c>
      <c r="E257" s="428" t="s">
        <v>606</v>
      </c>
      <c r="F257" s="387" t="str">
        <f>IF(E257="香港・マカオ以外","登録番号","")</f>
        <v/>
      </c>
      <c r="G257" s="429"/>
      <c r="H257" s="281"/>
      <c r="I257" s="426"/>
      <c r="J257" s="426"/>
      <c r="K257" s="426"/>
      <c r="L257" s="426"/>
      <c r="M257" s="426"/>
      <c r="N257" s="426"/>
      <c r="O257" s="426"/>
      <c r="P257" s="426"/>
      <c r="Q257" s="426"/>
    </row>
    <row r="258" spans="1:17" s="115" customFormat="1" ht="15" hidden="1" customHeight="1" x14ac:dyDescent="0.35">
      <c r="A258" s="632"/>
      <c r="B258" s="581" t="s">
        <v>9</v>
      </c>
      <c r="C258" s="430" t="s">
        <v>10</v>
      </c>
      <c r="D258" s="574" t="s">
        <v>66</v>
      </c>
      <c r="E258" s="575"/>
      <c r="F258" s="575"/>
      <c r="G258" s="576"/>
      <c r="H258" s="281"/>
      <c r="I258" s="426"/>
      <c r="J258" s="426"/>
      <c r="K258" s="426"/>
      <c r="L258" s="426"/>
      <c r="M258" s="426"/>
      <c r="N258" s="426"/>
      <c r="O258" s="426"/>
      <c r="P258" s="426"/>
      <c r="Q258" s="426"/>
    </row>
    <row r="259" spans="1:17" s="115" customFormat="1" ht="15" hidden="1" customHeight="1" x14ac:dyDescent="0.35">
      <c r="A259" s="632"/>
      <c r="B259" s="582"/>
      <c r="C259" s="430" t="s">
        <v>11</v>
      </c>
      <c r="D259" s="574" t="s">
        <v>132</v>
      </c>
      <c r="E259" s="575"/>
      <c r="F259" s="575"/>
      <c r="G259" s="576"/>
      <c r="H259" s="281"/>
      <c r="I259" s="426"/>
      <c r="J259" s="426"/>
      <c r="K259" s="426"/>
      <c r="L259" s="426"/>
      <c r="M259" s="426"/>
      <c r="N259" s="426"/>
      <c r="O259" s="426"/>
      <c r="P259" s="426"/>
      <c r="Q259" s="426"/>
    </row>
    <row r="260" spans="1:17" s="115" customFormat="1" ht="15" hidden="1" customHeight="1" x14ac:dyDescent="0.35">
      <c r="A260" s="632"/>
      <c r="B260" s="577" t="s">
        <v>529</v>
      </c>
      <c r="C260" s="430" t="s">
        <v>10</v>
      </c>
      <c r="D260" s="574" t="s">
        <v>66</v>
      </c>
      <c r="E260" s="575"/>
      <c r="F260" s="575"/>
      <c r="G260" s="576"/>
      <c r="H260" s="281"/>
      <c r="I260" s="426"/>
      <c r="J260" s="426"/>
      <c r="K260" s="426"/>
      <c r="L260" s="426"/>
      <c r="M260" s="426"/>
      <c r="N260" s="426"/>
      <c r="O260" s="426"/>
      <c r="P260" s="426"/>
      <c r="Q260" s="426"/>
    </row>
    <row r="261" spans="1:17" s="115" customFormat="1" ht="15" hidden="1" customHeight="1" x14ac:dyDescent="0.35">
      <c r="A261" s="632"/>
      <c r="B261" s="578"/>
      <c r="C261" s="430" t="s">
        <v>11</v>
      </c>
      <c r="D261" s="574" t="s">
        <v>132</v>
      </c>
      <c r="E261" s="575"/>
      <c r="F261" s="575"/>
      <c r="G261" s="576"/>
      <c r="H261" s="281"/>
      <c r="I261" s="426"/>
      <c r="J261" s="426"/>
      <c r="K261" s="426"/>
      <c r="L261" s="426"/>
      <c r="M261" s="426"/>
      <c r="N261" s="426"/>
      <c r="O261" s="426"/>
      <c r="P261" s="426"/>
      <c r="Q261" s="426"/>
    </row>
    <row r="262" spans="1:17" s="115" customFormat="1" ht="62.15" hidden="1" customHeight="1" x14ac:dyDescent="0.35">
      <c r="A262" s="632"/>
      <c r="B262" s="583" t="s">
        <v>265</v>
      </c>
      <c r="C262" s="584"/>
      <c r="D262" s="594" t="s">
        <v>66</v>
      </c>
      <c r="E262" s="595"/>
      <c r="F262" s="595"/>
      <c r="G262" s="596"/>
      <c r="H262" s="281"/>
      <c r="I262" s="426"/>
      <c r="J262" s="426"/>
      <c r="K262" s="426"/>
      <c r="L262" s="426"/>
      <c r="M262" s="426"/>
      <c r="N262" s="426"/>
      <c r="O262" s="426"/>
      <c r="P262" s="426"/>
      <c r="Q262" s="426"/>
    </row>
    <row r="263" spans="1:17" s="115" customFormat="1" ht="15" hidden="1" customHeight="1" x14ac:dyDescent="0.35">
      <c r="A263" s="641" t="s">
        <v>325</v>
      </c>
      <c r="B263" s="589" t="s">
        <v>2</v>
      </c>
      <c r="C263" s="590"/>
      <c r="D263" s="597"/>
      <c r="E263" s="598"/>
      <c r="F263" s="598"/>
      <c r="G263" s="599"/>
      <c r="H263" s="281"/>
      <c r="I263" s="426"/>
      <c r="J263" s="426"/>
      <c r="K263" s="426"/>
      <c r="L263" s="426"/>
      <c r="M263" s="426"/>
      <c r="N263" s="426"/>
      <c r="O263" s="426"/>
      <c r="P263" s="426"/>
      <c r="Q263" s="426"/>
    </row>
    <row r="264" spans="1:17" s="115" customFormat="1" ht="15" hidden="1" customHeight="1" x14ac:dyDescent="0.35">
      <c r="A264" s="642"/>
      <c r="B264" s="572" t="s">
        <v>3</v>
      </c>
      <c r="C264" s="573"/>
      <c r="D264" s="569"/>
      <c r="E264" s="570"/>
      <c r="F264" s="570"/>
      <c r="G264" s="571"/>
      <c r="H264" s="281"/>
      <c r="I264" s="426"/>
      <c r="J264" s="426"/>
      <c r="K264" s="426"/>
      <c r="L264" s="426"/>
      <c r="M264" s="426"/>
      <c r="N264" s="426"/>
      <c r="O264" s="426"/>
      <c r="P264" s="426"/>
      <c r="Q264" s="426"/>
    </row>
    <row r="265" spans="1:17" s="115" customFormat="1" ht="15" hidden="1" customHeight="1" x14ac:dyDescent="0.35">
      <c r="A265" s="642"/>
      <c r="B265" s="572" t="s">
        <v>4</v>
      </c>
      <c r="C265" s="573"/>
      <c r="D265" s="569"/>
      <c r="E265" s="570"/>
      <c r="F265" s="570"/>
      <c r="G265" s="571"/>
      <c r="H265" s="281"/>
      <c r="I265" s="426"/>
      <c r="J265" s="426"/>
      <c r="K265" s="426"/>
      <c r="L265" s="426"/>
      <c r="M265" s="426"/>
      <c r="N265" s="426"/>
      <c r="O265" s="426"/>
      <c r="P265" s="426"/>
      <c r="Q265" s="426"/>
    </row>
    <row r="266" spans="1:17" s="115" customFormat="1" ht="15" hidden="1" customHeight="1" x14ac:dyDescent="0.35">
      <c r="A266" s="643"/>
      <c r="B266" s="587" t="s">
        <v>110</v>
      </c>
      <c r="C266" s="588"/>
      <c r="D266" s="591" t="s">
        <v>124</v>
      </c>
      <c r="E266" s="592"/>
      <c r="F266" s="592"/>
      <c r="G266" s="593"/>
      <c r="H266" s="281"/>
      <c r="I266" s="426"/>
      <c r="J266" s="426"/>
      <c r="K266" s="426"/>
      <c r="L266" s="426"/>
      <c r="M266" s="426"/>
      <c r="N266" s="426"/>
      <c r="O266" s="426"/>
      <c r="P266" s="426"/>
      <c r="Q266" s="426"/>
    </row>
    <row r="267" spans="1:17" s="115" customFormat="1" ht="15" hidden="1" customHeight="1" x14ac:dyDescent="0.35">
      <c r="A267" s="425" t="s">
        <v>186</v>
      </c>
      <c r="B267" s="585">
        <v>25</v>
      </c>
      <c r="C267" s="585"/>
      <c r="D267" s="585"/>
      <c r="E267" s="585"/>
      <c r="F267" s="585"/>
      <c r="G267" s="586"/>
      <c r="H267" s="281"/>
      <c r="I267" s="426"/>
      <c r="J267" s="426"/>
      <c r="K267" s="426"/>
      <c r="L267" s="426"/>
      <c r="M267" s="426"/>
      <c r="N267" s="426"/>
      <c r="O267" s="426"/>
      <c r="P267" s="426"/>
      <c r="Q267" s="426"/>
    </row>
    <row r="268" spans="1:17" s="115" customFormat="1" ht="15" hidden="1" customHeight="1" x14ac:dyDescent="0.35">
      <c r="A268" s="631" t="s">
        <v>0</v>
      </c>
      <c r="B268" s="579" t="s">
        <v>8</v>
      </c>
      <c r="C268" s="580"/>
      <c r="D268" s="427" t="s">
        <v>23</v>
      </c>
      <c r="E268" s="428" t="s">
        <v>606</v>
      </c>
      <c r="F268" s="387" t="str">
        <f>IF(E268="香港・マカオ以外","登録番号","")</f>
        <v/>
      </c>
      <c r="G268" s="429"/>
      <c r="H268" s="281"/>
      <c r="I268" s="426"/>
      <c r="J268" s="426"/>
      <c r="K268" s="426"/>
      <c r="L268" s="426"/>
      <c r="M268" s="426"/>
      <c r="N268" s="426"/>
      <c r="O268" s="426"/>
      <c r="P268" s="426"/>
      <c r="Q268" s="426"/>
    </row>
    <row r="269" spans="1:17" s="115" customFormat="1" ht="15" hidden="1" customHeight="1" x14ac:dyDescent="0.35">
      <c r="A269" s="632"/>
      <c r="B269" s="581" t="s">
        <v>9</v>
      </c>
      <c r="C269" s="430" t="s">
        <v>10</v>
      </c>
      <c r="D269" s="574" t="s">
        <v>66</v>
      </c>
      <c r="E269" s="575"/>
      <c r="F269" s="575"/>
      <c r="G269" s="576"/>
      <c r="H269" s="281"/>
      <c r="I269" s="426"/>
      <c r="J269" s="426"/>
      <c r="K269" s="426"/>
      <c r="L269" s="426"/>
      <c r="M269" s="426"/>
      <c r="N269" s="426"/>
      <c r="O269" s="426"/>
      <c r="P269" s="426"/>
      <c r="Q269" s="426"/>
    </row>
    <row r="270" spans="1:17" s="115" customFormat="1" ht="15" hidden="1" customHeight="1" x14ac:dyDescent="0.35">
      <c r="A270" s="632"/>
      <c r="B270" s="582"/>
      <c r="C270" s="430" t="s">
        <v>11</v>
      </c>
      <c r="D270" s="574" t="s">
        <v>132</v>
      </c>
      <c r="E270" s="575"/>
      <c r="F270" s="575"/>
      <c r="G270" s="576"/>
      <c r="H270" s="281"/>
      <c r="I270" s="426"/>
      <c r="J270" s="426"/>
      <c r="K270" s="426"/>
      <c r="L270" s="426"/>
      <c r="M270" s="426"/>
      <c r="N270" s="426"/>
      <c r="O270" s="426"/>
      <c r="P270" s="426"/>
      <c r="Q270" s="426"/>
    </row>
    <row r="271" spans="1:17" s="115" customFormat="1" ht="15" hidden="1" customHeight="1" x14ac:dyDescent="0.35">
      <c r="A271" s="632"/>
      <c r="B271" s="577" t="s">
        <v>529</v>
      </c>
      <c r="C271" s="430" t="s">
        <v>10</v>
      </c>
      <c r="D271" s="574" t="s">
        <v>66</v>
      </c>
      <c r="E271" s="575"/>
      <c r="F271" s="575"/>
      <c r="G271" s="576"/>
      <c r="H271" s="281"/>
      <c r="I271" s="426"/>
      <c r="J271" s="426"/>
      <c r="K271" s="426"/>
      <c r="L271" s="426"/>
      <c r="M271" s="426"/>
      <c r="N271" s="426"/>
      <c r="O271" s="426"/>
      <c r="P271" s="426"/>
      <c r="Q271" s="426"/>
    </row>
    <row r="272" spans="1:17" s="115" customFormat="1" ht="15" hidden="1" customHeight="1" x14ac:dyDescent="0.35">
      <c r="A272" s="632"/>
      <c r="B272" s="578"/>
      <c r="C272" s="430" t="s">
        <v>11</v>
      </c>
      <c r="D272" s="574" t="s">
        <v>132</v>
      </c>
      <c r="E272" s="575"/>
      <c r="F272" s="575"/>
      <c r="G272" s="576"/>
      <c r="H272" s="281"/>
      <c r="I272" s="426"/>
      <c r="J272" s="426"/>
      <c r="K272" s="426"/>
      <c r="L272" s="426"/>
      <c r="M272" s="426"/>
      <c r="N272" s="426"/>
      <c r="O272" s="426"/>
      <c r="P272" s="426"/>
      <c r="Q272" s="426"/>
    </row>
    <row r="273" spans="1:17" s="115" customFormat="1" ht="62.15" hidden="1" customHeight="1" x14ac:dyDescent="0.35">
      <c r="A273" s="632"/>
      <c r="B273" s="583" t="s">
        <v>265</v>
      </c>
      <c r="C273" s="584"/>
      <c r="D273" s="594" t="s">
        <v>66</v>
      </c>
      <c r="E273" s="595"/>
      <c r="F273" s="595"/>
      <c r="G273" s="596"/>
      <c r="H273" s="281"/>
      <c r="I273" s="426"/>
      <c r="J273" s="426"/>
      <c r="K273" s="426"/>
      <c r="L273" s="426"/>
      <c r="M273" s="426"/>
      <c r="N273" s="426"/>
      <c r="O273" s="426"/>
      <c r="P273" s="426"/>
      <c r="Q273" s="426"/>
    </row>
    <row r="274" spans="1:17" s="115" customFormat="1" ht="15" hidden="1" customHeight="1" x14ac:dyDescent="0.35">
      <c r="A274" s="641" t="s">
        <v>325</v>
      </c>
      <c r="B274" s="589" t="s">
        <v>2</v>
      </c>
      <c r="C274" s="590"/>
      <c r="D274" s="597"/>
      <c r="E274" s="598"/>
      <c r="F274" s="598"/>
      <c r="G274" s="599"/>
      <c r="H274" s="281"/>
      <c r="I274" s="426"/>
      <c r="J274" s="426"/>
      <c r="K274" s="426"/>
      <c r="L274" s="426"/>
      <c r="M274" s="426"/>
      <c r="N274" s="426"/>
      <c r="O274" s="426"/>
      <c r="P274" s="426"/>
      <c r="Q274" s="426"/>
    </row>
    <row r="275" spans="1:17" s="115" customFormat="1" ht="15" hidden="1" customHeight="1" x14ac:dyDescent="0.35">
      <c r="A275" s="642"/>
      <c r="B275" s="572" t="s">
        <v>3</v>
      </c>
      <c r="C275" s="573"/>
      <c r="D275" s="569"/>
      <c r="E275" s="570"/>
      <c r="F275" s="570"/>
      <c r="G275" s="571"/>
      <c r="H275" s="281"/>
      <c r="I275" s="426"/>
      <c r="J275" s="426"/>
      <c r="K275" s="426"/>
      <c r="L275" s="426"/>
      <c r="M275" s="426"/>
      <c r="N275" s="426"/>
      <c r="O275" s="426"/>
      <c r="P275" s="426"/>
      <c r="Q275" s="426"/>
    </row>
    <row r="276" spans="1:17" s="115" customFormat="1" ht="15" hidden="1" customHeight="1" x14ac:dyDescent="0.35">
      <c r="A276" s="642"/>
      <c r="B276" s="572" t="s">
        <v>4</v>
      </c>
      <c r="C276" s="573"/>
      <c r="D276" s="569"/>
      <c r="E276" s="570"/>
      <c r="F276" s="570"/>
      <c r="G276" s="571"/>
      <c r="H276" s="281"/>
      <c r="I276" s="426"/>
      <c r="J276" s="426"/>
      <c r="K276" s="426"/>
      <c r="L276" s="426"/>
      <c r="M276" s="426"/>
      <c r="N276" s="426"/>
      <c r="O276" s="426"/>
      <c r="P276" s="426"/>
      <c r="Q276" s="426"/>
    </row>
    <row r="277" spans="1:17" s="115" customFormat="1" ht="15" hidden="1" customHeight="1" x14ac:dyDescent="0.35">
      <c r="A277" s="643"/>
      <c r="B277" s="587" t="s">
        <v>110</v>
      </c>
      <c r="C277" s="588"/>
      <c r="D277" s="591" t="s">
        <v>124</v>
      </c>
      <c r="E277" s="592"/>
      <c r="F277" s="592"/>
      <c r="G277" s="593"/>
      <c r="H277" s="281"/>
      <c r="I277" s="426"/>
      <c r="J277" s="426"/>
      <c r="K277" s="426"/>
      <c r="L277" s="426"/>
      <c r="M277" s="426"/>
      <c r="N277" s="426"/>
      <c r="O277" s="426"/>
      <c r="P277" s="426"/>
      <c r="Q277" s="426"/>
    </row>
  </sheetData>
  <sheetProtection algorithmName="SHA-512" hashValue="dfU4cSCNKUCgJVyoB7jwGcRTWOeFkChmOyuavgTEgHDzn165Rl28vIpkCCKc9MtfbpJNs4A/gD9Pv6b1tEkRlA==" saltValue="FwTxmDqRD0gKTQzM3Hhr7Q==" spinCount="100000" sheet="1" formatCells="0" formatColumns="0" formatRows="0" selectLockedCells="1"/>
  <mergeCells count="500">
    <mergeCell ref="B113:G113"/>
    <mergeCell ref="B109:C109"/>
    <mergeCell ref="B142:C142"/>
    <mergeCell ref="B143:C143"/>
    <mergeCell ref="B134:C134"/>
    <mergeCell ref="D120:G120"/>
    <mergeCell ref="B121:C121"/>
    <mergeCell ref="D121:G121"/>
    <mergeCell ref="B122:C122"/>
    <mergeCell ref="D128:G128"/>
    <mergeCell ref="B111:C111"/>
    <mergeCell ref="D119:G119"/>
    <mergeCell ref="D134:G134"/>
    <mergeCell ref="B131:C131"/>
    <mergeCell ref="D127:G127"/>
    <mergeCell ref="D117:G117"/>
    <mergeCell ref="D122:G122"/>
    <mergeCell ref="B115:B116"/>
    <mergeCell ref="D115:G115"/>
    <mergeCell ref="D116:G116"/>
    <mergeCell ref="B3:G3"/>
    <mergeCell ref="B14:G14"/>
    <mergeCell ref="B25:G25"/>
    <mergeCell ref="B36:G36"/>
    <mergeCell ref="B47:G47"/>
    <mergeCell ref="B58:G58"/>
    <mergeCell ref="B69:G69"/>
    <mergeCell ref="B80:G80"/>
    <mergeCell ref="B91:G91"/>
    <mergeCell ref="B70:C70"/>
    <mergeCell ref="B71:B72"/>
    <mergeCell ref="D71:G71"/>
    <mergeCell ref="D72:G72"/>
    <mergeCell ref="D62:G62"/>
    <mergeCell ref="D63:G63"/>
    <mergeCell ref="B65:C65"/>
    <mergeCell ref="D65:G65"/>
    <mergeCell ref="B66:C66"/>
    <mergeCell ref="B24:C24"/>
    <mergeCell ref="B9:C9"/>
    <mergeCell ref="B37:C37"/>
    <mergeCell ref="B38:B39"/>
    <mergeCell ref="B54:C54"/>
    <mergeCell ref="B67:C67"/>
    <mergeCell ref="A263:A266"/>
    <mergeCell ref="A274:A277"/>
    <mergeCell ref="A120:A123"/>
    <mergeCell ref="A131:A134"/>
    <mergeCell ref="A142:A145"/>
    <mergeCell ref="A153:A156"/>
    <mergeCell ref="A164:A167"/>
    <mergeCell ref="A175:A178"/>
    <mergeCell ref="A186:A189"/>
    <mergeCell ref="A197:A200"/>
    <mergeCell ref="A208:A211"/>
    <mergeCell ref="A169:A174"/>
    <mergeCell ref="A219:A222"/>
    <mergeCell ref="A147:A152"/>
    <mergeCell ref="A191:A196"/>
    <mergeCell ref="A224:A229"/>
    <mergeCell ref="A235:A240"/>
    <mergeCell ref="A246:A251"/>
    <mergeCell ref="A257:A262"/>
    <mergeCell ref="A213:A218"/>
    <mergeCell ref="A202:A207"/>
    <mergeCell ref="A252:A255"/>
    <mergeCell ref="A230:A233"/>
    <mergeCell ref="A241:A244"/>
    <mergeCell ref="A180:A185"/>
    <mergeCell ref="A87:A90"/>
    <mergeCell ref="A98:A101"/>
    <mergeCell ref="D104:G104"/>
    <mergeCell ref="D105:G105"/>
    <mergeCell ref="B102:G102"/>
    <mergeCell ref="D107:G107"/>
    <mergeCell ref="B93:B94"/>
    <mergeCell ref="D93:G93"/>
    <mergeCell ref="D94:G94"/>
    <mergeCell ref="B90:C90"/>
    <mergeCell ref="B88:C88"/>
    <mergeCell ref="D88:G88"/>
    <mergeCell ref="B89:C89"/>
    <mergeCell ref="D89:G89"/>
    <mergeCell ref="D90:G90"/>
    <mergeCell ref="B155:C155"/>
    <mergeCell ref="D155:G155"/>
    <mergeCell ref="D109:G109"/>
    <mergeCell ref="B110:C110"/>
    <mergeCell ref="D110:G110"/>
    <mergeCell ref="D156:G156"/>
    <mergeCell ref="B158:C158"/>
    <mergeCell ref="D150:G150"/>
    <mergeCell ref="A70:A75"/>
    <mergeCell ref="A81:A86"/>
    <mergeCell ref="A92:A97"/>
    <mergeCell ref="A158:A163"/>
    <mergeCell ref="A37:A42"/>
    <mergeCell ref="A26:A31"/>
    <mergeCell ref="A21:A24"/>
    <mergeCell ref="A32:A35"/>
    <mergeCell ref="A43:A46"/>
    <mergeCell ref="A54:A57"/>
    <mergeCell ref="A65:A68"/>
    <mergeCell ref="A76:A79"/>
    <mergeCell ref="A114:A119"/>
    <mergeCell ref="A125:A130"/>
    <mergeCell ref="A109:A112"/>
    <mergeCell ref="A103:A108"/>
    <mergeCell ref="D20:G20"/>
    <mergeCell ref="B7:B8"/>
    <mergeCell ref="B18:B19"/>
    <mergeCell ref="B77:C77"/>
    <mergeCell ref="B31:C31"/>
    <mergeCell ref="B33:C33"/>
    <mergeCell ref="B42:C42"/>
    <mergeCell ref="B26:C26"/>
    <mergeCell ref="A4:A9"/>
    <mergeCell ref="A15:A20"/>
    <mergeCell ref="B4:C4"/>
    <mergeCell ref="B16:B17"/>
    <mergeCell ref="A10:A13"/>
    <mergeCell ref="B20:C20"/>
    <mergeCell ref="B23:C23"/>
    <mergeCell ref="B22:C22"/>
    <mergeCell ref="B32:C32"/>
    <mergeCell ref="B34:C34"/>
    <mergeCell ref="B35:C35"/>
    <mergeCell ref="B29:B30"/>
    <mergeCell ref="B40:B41"/>
    <mergeCell ref="B62:B63"/>
    <mergeCell ref="A48:A53"/>
    <mergeCell ref="A59:A64"/>
    <mergeCell ref="B49:B50"/>
    <mergeCell ref="D49:G49"/>
    <mergeCell ref="D50:G50"/>
    <mergeCell ref="D22:G22"/>
    <mergeCell ref="D5:G5"/>
    <mergeCell ref="D9:G9"/>
    <mergeCell ref="B11:C11"/>
    <mergeCell ref="B10:C10"/>
    <mergeCell ref="B13:C13"/>
    <mergeCell ref="B12:C12"/>
    <mergeCell ref="B5:B6"/>
    <mergeCell ref="D10:G10"/>
    <mergeCell ref="D11:G11"/>
    <mergeCell ref="D12:G12"/>
    <mergeCell ref="D13:G13"/>
    <mergeCell ref="D6:G6"/>
    <mergeCell ref="D7:G7"/>
    <mergeCell ref="D8:G8"/>
    <mergeCell ref="D16:G16"/>
    <mergeCell ref="D17:G17"/>
    <mergeCell ref="D19:G19"/>
    <mergeCell ref="D18:G18"/>
    <mergeCell ref="B21:C21"/>
    <mergeCell ref="B15:C15"/>
    <mergeCell ref="B43:C43"/>
    <mergeCell ref="D43:G43"/>
    <mergeCell ref="B44:C44"/>
    <mergeCell ref="D44:G44"/>
    <mergeCell ref="B45:C45"/>
    <mergeCell ref="D45:G45"/>
    <mergeCell ref="B46:C46"/>
    <mergeCell ref="D46:G46"/>
    <mergeCell ref="B48:C48"/>
    <mergeCell ref="D54:G54"/>
    <mergeCell ref="B55:C55"/>
    <mergeCell ref="D55:G55"/>
    <mergeCell ref="B56:C56"/>
    <mergeCell ref="D56:G56"/>
    <mergeCell ref="B57:C57"/>
    <mergeCell ref="D52:G52"/>
    <mergeCell ref="B53:C53"/>
    <mergeCell ref="D53:G53"/>
    <mergeCell ref="D57:G57"/>
    <mergeCell ref="B51:B52"/>
    <mergeCell ref="D51:G51"/>
    <mergeCell ref="D67:G67"/>
    <mergeCell ref="B68:C68"/>
    <mergeCell ref="D68:G68"/>
    <mergeCell ref="B64:C64"/>
    <mergeCell ref="D64:G64"/>
    <mergeCell ref="D73:G73"/>
    <mergeCell ref="D74:G74"/>
    <mergeCell ref="B76:C76"/>
    <mergeCell ref="B75:C75"/>
    <mergeCell ref="D75:G75"/>
    <mergeCell ref="D76:G76"/>
    <mergeCell ref="D66:G66"/>
    <mergeCell ref="B73:B74"/>
    <mergeCell ref="D77:G77"/>
    <mergeCell ref="B78:C78"/>
    <mergeCell ref="D78:G78"/>
    <mergeCell ref="D84:G84"/>
    <mergeCell ref="D85:G85"/>
    <mergeCell ref="B79:C79"/>
    <mergeCell ref="D79:G79"/>
    <mergeCell ref="B81:C81"/>
    <mergeCell ref="B82:B83"/>
    <mergeCell ref="D82:G82"/>
    <mergeCell ref="D83:G83"/>
    <mergeCell ref="B84:B85"/>
    <mergeCell ref="D151:G151"/>
    <mergeCell ref="D153:G153"/>
    <mergeCell ref="A136:A141"/>
    <mergeCell ref="B136:C136"/>
    <mergeCell ref="B137:B138"/>
    <mergeCell ref="D137:G137"/>
    <mergeCell ref="D138:G138"/>
    <mergeCell ref="B145:C145"/>
    <mergeCell ref="B141:C141"/>
    <mergeCell ref="D143:G143"/>
    <mergeCell ref="B144:C144"/>
    <mergeCell ref="D144:G144"/>
    <mergeCell ref="D139:G139"/>
    <mergeCell ref="D140:G140"/>
    <mergeCell ref="B152:C152"/>
    <mergeCell ref="D152:G152"/>
    <mergeCell ref="D145:G145"/>
    <mergeCell ref="D142:G142"/>
    <mergeCell ref="B156:C156"/>
    <mergeCell ref="B148:B149"/>
    <mergeCell ref="D148:G148"/>
    <mergeCell ref="D174:G174"/>
    <mergeCell ref="D164:G164"/>
    <mergeCell ref="B165:C165"/>
    <mergeCell ref="D165:G165"/>
    <mergeCell ref="B194:B195"/>
    <mergeCell ref="B181:B182"/>
    <mergeCell ref="D181:G181"/>
    <mergeCell ref="D182:G182"/>
    <mergeCell ref="D162:G162"/>
    <mergeCell ref="B180:C180"/>
    <mergeCell ref="B178:C178"/>
    <mergeCell ref="B176:C176"/>
    <mergeCell ref="D176:G176"/>
    <mergeCell ref="B177:C177"/>
    <mergeCell ref="D177:G177"/>
    <mergeCell ref="B166:C166"/>
    <mergeCell ref="D166:G166"/>
    <mergeCell ref="B164:C164"/>
    <mergeCell ref="B169:C169"/>
    <mergeCell ref="B168:G168"/>
    <mergeCell ref="B179:G179"/>
    <mergeCell ref="B202:C202"/>
    <mergeCell ref="B203:B204"/>
    <mergeCell ref="D203:G203"/>
    <mergeCell ref="D204:G204"/>
    <mergeCell ref="B207:C207"/>
    <mergeCell ref="D207:G207"/>
    <mergeCell ref="D205:G205"/>
    <mergeCell ref="D149:G149"/>
    <mergeCell ref="D178:G178"/>
    <mergeCell ref="B153:C153"/>
    <mergeCell ref="B154:C154"/>
    <mergeCell ref="D154:G154"/>
    <mergeCell ref="D200:G200"/>
    <mergeCell ref="B196:C196"/>
    <mergeCell ref="B159:B160"/>
    <mergeCell ref="D159:G159"/>
    <mergeCell ref="D160:G160"/>
    <mergeCell ref="B163:C163"/>
    <mergeCell ref="D163:G163"/>
    <mergeCell ref="D175:G175"/>
    <mergeCell ref="D172:G172"/>
    <mergeCell ref="D173:G173"/>
    <mergeCell ref="B167:C167"/>
    <mergeCell ref="B175:C175"/>
    <mergeCell ref="D183:G183"/>
    <mergeCell ref="D184:G184"/>
    <mergeCell ref="D186:G186"/>
    <mergeCell ref="B187:C187"/>
    <mergeCell ref="D187:G187"/>
    <mergeCell ref="B188:C188"/>
    <mergeCell ref="D188:G188"/>
    <mergeCell ref="D189:G189"/>
    <mergeCell ref="B191:C191"/>
    <mergeCell ref="B189:C189"/>
    <mergeCell ref="B190:G190"/>
    <mergeCell ref="B277:C277"/>
    <mergeCell ref="D277:G277"/>
    <mergeCell ref="B274:C274"/>
    <mergeCell ref="D274:G274"/>
    <mergeCell ref="D272:G272"/>
    <mergeCell ref="A268:A273"/>
    <mergeCell ref="B269:B270"/>
    <mergeCell ref="B268:C268"/>
    <mergeCell ref="B275:C275"/>
    <mergeCell ref="D275:G275"/>
    <mergeCell ref="B276:C276"/>
    <mergeCell ref="D276:G276"/>
    <mergeCell ref="D271:G271"/>
    <mergeCell ref="B273:C273"/>
    <mergeCell ref="D273:G273"/>
    <mergeCell ref="B27:B28"/>
    <mergeCell ref="D27:G27"/>
    <mergeCell ref="B218:C218"/>
    <mergeCell ref="D218:G218"/>
    <mergeCell ref="D216:G216"/>
    <mergeCell ref="B211:C211"/>
    <mergeCell ref="D211:G211"/>
    <mergeCell ref="D215:G215"/>
    <mergeCell ref="B212:G212"/>
    <mergeCell ref="D208:G208"/>
    <mergeCell ref="D217:G217"/>
    <mergeCell ref="B201:G201"/>
    <mergeCell ref="D196:G196"/>
    <mergeCell ref="B197:C197"/>
    <mergeCell ref="D197:G197"/>
    <mergeCell ref="B198:C198"/>
    <mergeCell ref="D206:G206"/>
    <mergeCell ref="D214:G214"/>
    <mergeCell ref="B205:B206"/>
    <mergeCell ref="B192:B193"/>
    <mergeCell ref="D192:G192"/>
    <mergeCell ref="D193:G193"/>
    <mergeCell ref="B185:C185"/>
    <mergeCell ref="D185:G185"/>
    <mergeCell ref="D265:G265"/>
    <mergeCell ref="D269:G269"/>
    <mergeCell ref="D270:G270"/>
    <mergeCell ref="D227:G227"/>
    <mergeCell ref="D228:G228"/>
    <mergeCell ref="B224:C224"/>
    <mergeCell ref="B225:B226"/>
    <mergeCell ref="D225:G225"/>
    <mergeCell ref="D254:G254"/>
    <mergeCell ref="B254:C254"/>
    <mergeCell ref="B257:C257"/>
    <mergeCell ref="D253:G253"/>
    <mergeCell ref="D249:G249"/>
    <mergeCell ref="D250:G250"/>
    <mergeCell ref="D238:G238"/>
    <mergeCell ref="D239:G239"/>
    <mergeCell ref="B235:C235"/>
    <mergeCell ref="B236:B237"/>
    <mergeCell ref="D236:G236"/>
    <mergeCell ref="D237:G237"/>
    <mergeCell ref="B256:G256"/>
    <mergeCell ref="B245:G245"/>
    <mergeCell ref="D255:G255"/>
    <mergeCell ref="D263:G263"/>
    <mergeCell ref="B97:C97"/>
    <mergeCell ref="D97:G97"/>
    <mergeCell ref="D95:G95"/>
    <mergeCell ref="D96:G96"/>
    <mergeCell ref="B86:C86"/>
    <mergeCell ref="D86:G86"/>
    <mergeCell ref="B87:C87"/>
    <mergeCell ref="D87:G87"/>
    <mergeCell ref="B92:C92"/>
    <mergeCell ref="D98:G98"/>
    <mergeCell ref="B99:C99"/>
    <mergeCell ref="D99:G99"/>
    <mergeCell ref="B100:C100"/>
    <mergeCell ref="D100:G100"/>
    <mergeCell ref="B98:C98"/>
    <mergeCell ref="B108:C108"/>
    <mergeCell ref="D108:G108"/>
    <mergeCell ref="B101:C101"/>
    <mergeCell ref="D101:G101"/>
    <mergeCell ref="B103:C103"/>
    <mergeCell ref="B59:C59"/>
    <mergeCell ref="B60:B61"/>
    <mergeCell ref="D60:G60"/>
    <mergeCell ref="D61:G61"/>
    <mergeCell ref="D198:G198"/>
    <mergeCell ref="D195:G195"/>
    <mergeCell ref="D194:G194"/>
    <mergeCell ref="B199:C199"/>
    <mergeCell ref="D199:G199"/>
    <mergeCell ref="B186:C186"/>
    <mergeCell ref="D141:G141"/>
    <mergeCell ref="D131:G131"/>
    <mergeCell ref="B132:C132"/>
    <mergeCell ref="D132:G132"/>
    <mergeCell ref="B133:C133"/>
    <mergeCell ref="D133:G133"/>
    <mergeCell ref="B120:C120"/>
    <mergeCell ref="B123:C123"/>
    <mergeCell ref="D123:G123"/>
    <mergeCell ref="D129:G129"/>
    <mergeCell ref="D130:G130"/>
    <mergeCell ref="B125:C125"/>
    <mergeCell ref="B130:C130"/>
    <mergeCell ref="B126:B127"/>
    <mergeCell ref="D30:G30"/>
    <mergeCell ref="D24:G24"/>
    <mergeCell ref="D21:G21"/>
    <mergeCell ref="D23:G23"/>
    <mergeCell ref="D29:G29"/>
    <mergeCell ref="D28:G28"/>
    <mergeCell ref="D42:G42"/>
    <mergeCell ref="D40:G40"/>
    <mergeCell ref="D41:G41"/>
    <mergeCell ref="D35:G35"/>
    <mergeCell ref="D32:G32"/>
    <mergeCell ref="D33:G33"/>
    <mergeCell ref="D34:G34"/>
    <mergeCell ref="D38:G38"/>
    <mergeCell ref="D39:G39"/>
    <mergeCell ref="D31:G31"/>
    <mergeCell ref="B263:C263"/>
    <mergeCell ref="B266:C266"/>
    <mergeCell ref="D266:G266"/>
    <mergeCell ref="B264:C264"/>
    <mergeCell ref="D264:G264"/>
    <mergeCell ref="B265:C265"/>
    <mergeCell ref="B267:G267"/>
    <mergeCell ref="B147:C147"/>
    <mergeCell ref="B170:B171"/>
    <mergeCell ref="D170:G170"/>
    <mergeCell ref="D171:G171"/>
    <mergeCell ref="D161:G161"/>
    <mergeCell ref="D167:G167"/>
    <mergeCell ref="D251:G251"/>
    <mergeCell ref="D222:G222"/>
    <mergeCell ref="B222:C222"/>
    <mergeCell ref="B244:C244"/>
    <mergeCell ref="B208:C208"/>
    <mergeCell ref="B246:C246"/>
    <mergeCell ref="B252:C252"/>
    <mergeCell ref="D252:G252"/>
    <mergeCell ref="B253:C253"/>
    <mergeCell ref="D248:G248"/>
    <mergeCell ref="B229:C229"/>
    <mergeCell ref="B240:C240"/>
    <mergeCell ref="D240:G240"/>
    <mergeCell ref="D230:G230"/>
    <mergeCell ref="D247:G247"/>
    <mergeCell ref="B241:C241"/>
    <mergeCell ref="D241:G241"/>
    <mergeCell ref="D242:G242"/>
    <mergeCell ref="B243:C243"/>
    <mergeCell ref="D244:G244"/>
    <mergeCell ref="B247:B248"/>
    <mergeCell ref="D243:G243"/>
    <mergeCell ref="B238:B239"/>
    <mergeCell ref="B200:C200"/>
    <mergeCell ref="D126:G126"/>
    <mergeCell ref="B95:B96"/>
    <mergeCell ref="B106:B107"/>
    <mergeCell ref="B117:B118"/>
    <mergeCell ref="B128:B129"/>
    <mergeCell ref="B139:B140"/>
    <mergeCell ref="B150:B151"/>
    <mergeCell ref="B161:B162"/>
    <mergeCell ref="B172:B173"/>
    <mergeCell ref="B183:B184"/>
    <mergeCell ref="B119:C119"/>
    <mergeCell ref="B104:B105"/>
    <mergeCell ref="B174:C174"/>
    <mergeCell ref="B157:G157"/>
    <mergeCell ref="D111:G111"/>
    <mergeCell ref="D112:G112"/>
    <mergeCell ref="B124:G124"/>
    <mergeCell ref="B135:G135"/>
    <mergeCell ref="B146:G146"/>
    <mergeCell ref="D118:G118"/>
    <mergeCell ref="B112:C112"/>
    <mergeCell ref="B114:C114"/>
    <mergeCell ref="D106:G106"/>
    <mergeCell ref="B249:B250"/>
    <mergeCell ref="B260:B261"/>
    <mergeCell ref="B271:B272"/>
    <mergeCell ref="B214:B215"/>
    <mergeCell ref="B262:C262"/>
    <mergeCell ref="B242:C242"/>
    <mergeCell ref="B234:G234"/>
    <mergeCell ref="B233:C233"/>
    <mergeCell ref="B230:C230"/>
    <mergeCell ref="D233:G233"/>
    <mergeCell ref="D262:G262"/>
    <mergeCell ref="B258:B259"/>
    <mergeCell ref="D261:G261"/>
    <mergeCell ref="D258:G258"/>
    <mergeCell ref="D259:G259"/>
    <mergeCell ref="D260:G260"/>
    <mergeCell ref="B255:C255"/>
    <mergeCell ref="B251:C251"/>
    <mergeCell ref="B223:G223"/>
    <mergeCell ref="B219:C219"/>
    <mergeCell ref="D219:G219"/>
    <mergeCell ref="B220:C220"/>
    <mergeCell ref="D220:G220"/>
    <mergeCell ref="D229:G229"/>
    <mergeCell ref="D209:G209"/>
    <mergeCell ref="B210:C210"/>
    <mergeCell ref="D210:G210"/>
    <mergeCell ref="D226:G226"/>
    <mergeCell ref="B231:C231"/>
    <mergeCell ref="D231:G231"/>
    <mergeCell ref="B232:C232"/>
    <mergeCell ref="D232:G232"/>
    <mergeCell ref="B209:C209"/>
    <mergeCell ref="B216:B217"/>
    <mergeCell ref="B227:B228"/>
    <mergeCell ref="B221:C221"/>
    <mergeCell ref="D221:G221"/>
    <mergeCell ref="B213:C213"/>
  </mergeCells>
  <phoneticPr fontId="11"/>
  <conditionalFormatting sqref="D4">
    <cfRule type="expression" dxfId="816" priority="4340">
      <formula>OR($D4="※選択してください",$D4="")</formula>
    </cfRule>
  </conditionalFormatting>
  <conditionalFormatting sqref="D7:G7 D9:G9 D205:G205 D196:G196 D104:G104 D62:G62 D53:G53 D18:G18 D20:G20 D16:G16 D29:G29 D31:G31 D27:G27 D40:G40 D42:G42 D38:G38 D51:G51 D49:G49 D64:G64 D60:G60 D73:G73 D75:G75 D71:G71 D84:G84 D86:G86 D82:G82 D95:G95 D97:G97 D93:G93 D106:G106 D108:G108 D117:G117 D119:G119 D115:G115 D128:G128 D130:G130 D126:G126 D139:G139 D141:G141 D137:G137 D150:G150 D152:G152 D148:G148 D161:G161 D163:G163 D159:G159 D172:G172 D174:G174 D170:G170 D183:G183 D185:G185 D181:G181 D194:G194 D192:G192 D207:G207 D203:G203 D216:G216 D218:G218 D214:G214 D227:G227 D229:G229 D225:G225 D238:G238 D240:G240 D236:G236 D249:G249 D251:G251 D247:G247 D260:G260 D262:G262 D258:G258 D271:G271 D273:G273 D269:G269 D5:G5">
    <cfRule type="expression" dxfId="815" priority="2798">
      <formula>OR($D5="(日本語)",$D5="")</formula>
    </cfRule>
  </conditionalFormatting>
  <conditionalFormatting sqref="D8:G8 D6:G6 D206:G206 D116:G116 D63:G63 D19:G19 D17:G17 D30:G30 D28:G28 D41:G41 D39:G39 D52:G52 D50:G50 D61:G61 D74:G74 D72:G72 D85:G85 D83:G83 D96:G96 D94:G94 D107:G107 D105:G105 D118:G118 D129:G129 D127:G127 D140:G140 D138:G138 D151:G151 D149:G149 D162:G162 D160:G160 D173:G173 D171:G171 D184:G184 D182:G182 D195:G195 D193:G193 D204:G204 D217:G217 D215:G215 D228:G228 D226:G226 D239:G239 D237:G237 D250:G250 D248:G248 D261:G261 D259:G259 D272:G272 D270:G270">
    <cfRule type="expression" dxfId="814" priority="2797">
      <formula>OR($D6="(半角英数字：HPなどで公表している正式な表記)",$D6="")</formula>
    </cfRule>
  </conditionalFormatting>
  <conditionalFormatting sqref="D10:G12 D21:G23 D32:G34 D43:G45 D54:G56 D65:G67 D76:G78 D87:G89 D98:G100 D109:G111 D120:G122 D131:G133 D142:G144 D153:G155 D164:G166 D175:G177 D186:G188 D197:G199 D208:G210 D219:G221 D230:G232 D241:G243 D252:G254 D263:G265 D274:G276">
    <cfRule type="containsBlanks" dxfId="813" priority="4662">
      <formula>LEN(TRIM(D10))=0</formula>
    </cfRule>
  </conditionalFormatting>
  <conditionalFormatting sqref="D13:G13 D24:G24 D35:G35 D46:G46 D57:G57 D68:G68 D79:G79 D90:G90 D101:G101 D112:G112 D123:G123 D134:G134 D145:G145 D156:G156 D167:G167 D178:G178 D189:G189 D200:G200 D211:G211 D222:G222 D233:G233 D244:G244 D255:G255 D266:G266 D277:G277">
    <cfRule type="expression" dxfId="812" priority="2244">
      <formula>OR($D13="(半角英数字)",$D13="")</formula>
    </cfRule>
  </conditionalFormatting>
  <conditionalFormatting sqref="F4">
    <cfRule type="cellIs" dxfId="811" priority="465" operator="equal">
      <formula>"登録番号"</formula>
    </cfRule>
  </conditionalFormatting>
  <conditionalFormatting sqref="G4">
    <cfRule type="expression" dxfId="810" priority="376">
      <formula>AND($E4&lt;&gt;"香港・マカオ以外",$G4&lt;&gt;"")</formula>
    </cfRule>
    <cfRule type="expression" dxfId="809" priority="466">
      <formula>AND($E4="香港・マカオ以外",$G4="")</formula>
    </cfRule>
  </conditionalFormatting>
  <conditionalFormatting sqref="E4">
    <cfRule type="containsBlanks" dxfId="808" priority="193">
      <formula>LEN(TRIM(E4))=0</formula>
    </cfRule>
    <cfRule type="expression" dxfId="807" priority="194">
      <formula>AND($D4&lt;&gt;"中国",$E4="※地域を選択")</formula>
    </cfRule>
    <cfRule type="expression" dxfId="806" priority="463">
      <formula>AND($D4="中国",$E4="※地域を選択")</formula>
    </cfRule>
    <cfRule type="expression" dxfId="805" priority="464">
      <formula>AND($D4&lt;&gt;"中国",$E4&lt;&gt;"※地域を選択")</formula>
    </cfRule>
  </conditionalFormatting>
  <conditionalFormatting sqref="D15">
    <cfRule type="expression" dxfId="804" priority="192">
      <formula>OR($D15="※選択してください",$D15="")</formula>
    </cfRule>
  </conditionalFormatting>
  <conditionalFormatting sqref="F15">
    <cfRule type="cellIs" dxfId="803" priority="190" operator="equal">
      <formula>"登録番号"</formula>
    </cfRule>
  </conditionalFormatting>
  <conditionalFormatting sqref="G15">
    <cfRule type="expression" dxfId="802" priority="187">
      <formula>AND($E15&lt;&gt;"香港・マカオ以外",$G15&lt;&gt;"")</formula>
    </cfRule>
    <cfRule type="expression" dxfId="801" priority="191">
      <formula>AND($E15="香港・マカオ以外",$G15="")</formula>
    </cfRule>
  </conditionalFormatting>
  <conditionalFormatting sqref="E15">
    <cfRule type="containsBlanks" dxfId="800" priority="185">
      <formula>LEN(TRIM(E15))=0</formula>
    </cfRule>
    <cfRule type="expression" dxfId="799" priority="186">
      <formula>AND($D15&lt;&gt;"中国",$E15="※地域を選択")</formula>
    </cfRule>
    <cfRule type="expression" dxfId="798" priority="188">
      <formula>AND($D15="中国",$E15="※地域を選択")</formula>
    </cfRule>
    <cfRule type="expression" dxfId="797" priority="189">
      <formula>AND($D15&lt;&gt;"中国",$E15&lt;&gt;"※地域を選択")</formula>
    </cfRule>
  </conditionalFormatting>
  <conditionalFormatting sqref="D26">
    <cfRule type="expression" dxfId="796" priority="184">
      <formula>OR($D26="※選択してください",$D26="")</formula>
    </cfRule>
  </conditionalFormatting>
  <conditionalFormatting sqref="F26">
    <cfRule type="cellIs" dxfId="795" priority="182" operator="equal">
      <formula>"登録番号"</formula>
    </cfRule>
  </conditionalFormatting>
  <conditionalFormatting sqref="G26">
    <cfRule type="expression" dxfId="794" priority="179">
      <formula>AND($E26&lt;&gt;"香港・マカオ以外",$G26&lt;&gt;"")</formula>
    </cfRule>
    <cfRule type="expression" dxfId="793" priority="183">
      <formula>AND($E26="香港・マカオ以外",$G26="")</formula>
    </cfRule>
  </conditionalFormatting>
  <conditionalFormatting sqref="E26">
    <cfRule type="containsBlanks" dxfId="792" priority="177">
      <formula>LEN(TRIM(E26))=0</formula>
    </cfRule>
    <cfRule type="expression" dxfId="791" priority="178">
      <formula>AND($D26&lt;&gt;"中国",$E26="※地域を選択")</formula>
    </cfRule>
    <cfRule type="expression" dxfId="790" priority="180">
      <formula>AND($D26="中国",$E26="※地域を選択")</formula>
    </cfRule>
    <cfRule type="expression" dxfId="789" priority="181">
      <formula>AND($D26&lt;&gt;"中国",$E26&lt;&gt;"※地域を選択")</formula>
    </cfRule>
  </conditionalFormatting>
  <conditionalFormatting sqref="D37">
    <cfRule type="expression" dxfId="788" priority="176">
      <formula>OR($D37="※選択してください",$D37="")</formula>
    </cfRule>
  </conditionalFormatting>
  <conditionalFormatting sqref="F37">
    <cfRule type="cellIs" dxfId="787" priority="174" operator="equal">
      <formula>"登録番号"</formula>
    </cfRule>
  </conditionalFormatting>
  <conditionalFormatting sqref="G37">
    <cfRule type="expression" dxfId="786" priority="171">
      <formula>AND($E37&lt;&gt;"香港・マカオ以外",$G37&lt;&gt;"")</formula>
    </cfRule>
    <cfRule type="expression" dxfId="785" priority="175">
      <formula>AND($E37="香港・マカオ以外",$G37="")</formula>
    </cfRule>
  </conditionalFormatting>
  <conditionalFormatting sqref="E37">
    <cfRule type="containsBlanks" dxfId="784" priority="169">
      <formula>LEN(TRIM(E37))=0</formula>
    </cfRule>
    <cfRule type="expression" dxfId="783" priority="170">
      <formula>AND($D37&lt;&gt;"中国",$E37="※地域を選択")</formula>
    </cfRule>
    <cfRule type="expression" dxfId="782" priority="172">
      <formula>AND($D37="中国",$E37="※地域を選択")</formula>
    </cfRule>
    <cfRule type="expression" dxfId="781" priority="173">
      <formula>AND($D37&lt;&gt;"中国",$E37&lt;&gt;"※地域を選択")</formula>
    </cfRule>
  </conditionalFormatting>
  <conditionalFormatting sqref="D48">
    <cfRule type="expression" dxfId="780" priority="168">
      <formula>OR($D48="※選択してください",$D48="")</formula>
    </cfRule>
  </conditionalFormatting>
  <conditionalFormatting sqref="F48">
    <cfRule type="cellIs" dxfId="779" priority="166" operator="equal">
      <formula>"登録番号"</formula>
    </cfRule>
  </conditionalFormatting>
  <conditionalFormatting sqref="G48">
    <cfRule type="expression" dxfId="778" priority="163">
      <formula>AND($E48&lt;&gt;"香港・マカオ以外",$G48&lt;&gt;"")</formula>
    </cfRule>
    <cfRule type="expression" dxfId="777" priority="167">
      <formula>AND($E48="香港・マカオ以外",$G48="")</formula>
    </cfRule>
  </conditionalFormatting>
  <conditionalFormatting sqref="E48">
    <cfRule type="containsBlanks" dxfId="776" priority="161">
      <formula>LEN(TRIM(E48))=0</formula>
    </cfRule>
    <cfRule type="expression" dxfId="775" priority="162">
      <formula>AND($D48&lt;&gt;"中国",$E48="※地域を選択")</formula>
    </cfRule>
    <cfRule type="expression" dxfId="774" priority="164">
      <formula>AND($D48="中国",$E48="※地域を選択")</formula>
    </cfRule>
    <cfRule type="expression" dxfId="773" priority="165">
      <formula>AND($D48&lt;&gt;"中国",$E48&lt;&gt;"※地域を選択")</formula>
    </cfRule>
  </conditionalFormatting>
  <conditionalFormatting sqref="D59">
    <cfRule type="expression" dxfId="772" priority="160">
      <formula>OR($D59="※選択してください",$D59="")</formula>
    </cfRule>
  </conditionalFormatting>
  <conditionalFormatting sqref="F59">
    <cfRule type="cellIs" dxfId="771" priority="158" operator="equal">
      <formula>"登録番号"</formula>
    </cfRule>
  </conditionalFormatting>
  <conditionalFormatting sqref="G59">
    <cfRule type="expression" dxfId="770" priority="155">
      <formula>AND($E59&lt;&gt;"香港・マカオ以外",$G59&lt;&gt;"")</formula>
    </cfRule>
    <cfRule type="expression" dxfId="769" priority="159">
      <formula>AND($E59="香港・マカオ以外",$G59="")</formula>
    </cfRule>
  </conditionalFormatting>
  <conditionalFormatting sqref="E59">
    <cfRule type="containsBlanks" dxfId="768" priority="153">
      <formula>LEN(TRIM(E59))=0</formula>
    </cfRule>
    <cfRule type="expression" dxfId="767" priority="154">
      <formula>AND($D59&lt;&gt;"中国",$E59="※地域を選択")</formula>
    </cfRule>
    <cfRule type="expression" dxfId="766" priority="156">
      <formula>AND($D59="中国",$E59="※地域を選択")</formula>
    </cfRule>
    <cfRule type="expression" dxfId="765" priority="157">
      <formula>AND($D59&lt;&gt;"中国",$E59&lt;&gt;"※地域を選択")</formula>
    </cfRule>
  </conditionalFormatting>
  <conditionalFormatting sqref="D70">
    <cfRule type="expression" dxfId="764" priority="152">
      <formula>OR($D70="※選択してください",$D70="")</formula>
    </cfRule>
  </conditionalFormatting>
  <conditionalFormatting sqref="F70">
    <cfRule type="cellIs" dxfId="763" priority="150" operator="equal">
      <formula>"登録番号"</formula>
    </cfRule>
  </conditionalFormatting>
  <conditionalFormatting sqref="G70">
    <cfRule type="expression" dxfId="762" priority="147">
      <formula>AND($E70&lt;&gt;"香港・マカオ以外",$G70&lt;&gt;"")</formula>
    </cfRule>
    <cfRule type="expression" dxfId="761" priority="151">
      <formula>AND($E70="香港・マカオ以外",$G70="")</formula>
    </cfRule>
  </conditionalFormatting>
  <conditionalFormatting sqref="E70">
    <cfRule type="containsBlanks" dxfId="760" priority="145">
      <formula>LEN(TRIM(E70))=0</formula>
    </cfRule>
    <cfRule type="expression" dxfId="759" priority="146">
      <formula>AND($D70&lt;&gt;"中国",$E70="※地域を選択")</formula>
    </cfRule>
    <cfRule type="expression" dxfId="758" priority="148">
      <formula>AND($D70="中国",$E70="※地域を選択")</formula>
    </cfRule>
    <cfRule type="expression" dxfId="757" priority="149">
      <formula>AND($D70&lt;&gt;"中国",$E70&lt;&gt;"※地域を選択")</formula>
    </cfRule>
  </conditionalFormatting>
  <conditionalFormatting sqref="D81">
    <cfRule type="expression" dxfId="756" priority="144">
      <formula>OR($D81="※選択してください",$D81="")</formula>
    </cfRule>
  </conditionalFormatting>
  <conditionalFormatting sqref="F81">
    <cfRule type="cellIs" dxfId="755" priority="142" operator="equal">
      <formula>"登録番号"</formula>
    </cfRule>
  </conditionalFormatting>
  <conditionalFormatting sqref="G81">
    <cfRule type="expression" dxfId="754" priority="139">
      <formula>AND($E81&lt;&gt;"香港・マカオ以外",$G81&lt;&gt;"")</formula>
    </cfRule>
    <cfRule type="expression" dxfId="753" priority="143">
      <formula>AND($E81="香港・マカオ以外",$G81="")</formula>
    </cfRule>
  </conditionalFormatting>
  <conditionalFormatting sqref="E81">
    <cfRule type="containsBlanks" dxfId="752" priority="137">
      <formula>LEN(TRIM(E81))=0</formula>
    </cfRule>
    <cfRule type="expression" dxfId="751" priority="138">
      <formula>AND($D81&lt;&gt;"中国",$E81="※地域を選択")</formula>
    </cfRule>
    <cfRule type="expression" dxfId="750" priority="140">
      <formula>AND($D81="中国",$E81="※地域を選択")</formula>
    </cfRule>
    <cfRule type="expression" dxfId="749" priority="141">
      <formula>AND($D81&lt;&gt;"中国",$E81&lt;&gt;"※地域を選択")</formula>
    </cfRule>
  </conditionalFormatting>
  <conditionalFormatting sqref="D92">
    <cfRule type="expression" dxfId="748" priority="136">
      <formula>OR($D92="※選択してください",$D92="")</formula>
    </cfRule>
  </conditionalFormatting>
  <conditionalFormatting sqref="F92">
    <cfRule type="cellIs" dxfId="747" priority="134" operator="equal">
      <formula>"登録番号"</formula>
    </cfRule>
  </conditionalFormatting>
  <conditionalFormatting sqref="G92">
    <cfRule type="expression" dxfId="746" priority="131">
      <formula>AND($E92&lt;&gt;"香港・マカオ以外",$G92&lt;&gt;"")</formula>
    </cfRule>
    <cfRule type="expression" dxfId="745" priority="135">
      <formula>AND($E92="香港・マカオ以外",$G92="")</formula>
    </cfRule>
  </conditionalFormatting>
  <conditionalFormatting sqref="E92">
    <cfRule type="containsBlanks" dxfId="744" priority="129">
      <formula>LEN(TRIM(E92))=0</formula>
    </cfRule>
    <cfRule type="expression" dxfId="743" priority="130">
      <formula>AND($D92&lt;&gt;"中国",$E92="※地域を選択")</formula>
    </cfRule>
    <cfRule type="expression" dxfId="742" priority="132">
      <formula>AND($D92="中国",$E92="※地域を選択")</formula>
    </cfRule>
    <cfRule type="expression" dxfId="741" priority="133">
      <formula>AND($D92&lt;&gt;"中国",$E92&lt;&gt;"※地域を選択")</formula>
    </cfRule>
  </conditionalFormatting>
  <conditionalFormatting sqref="D103">
    <cfRule type="expression" dxfId="740" priority="128">
      <formula>OR($D103="※選択してください",$D103="")</formula>
    </cfRule>
  </conditionalFormatting>
  <conditionalFormatting sqref="F103">
    <cfRule type="cellIs" dxfId="739" priority="126" operator="equal">
      <formula>"登録番号"</formula>
    </cfRule>
  </conditionalFormatting>
  <conditionalFormatting sqref="G103">
    <cfRule type="expression" dxfId="738" priority="123">
      <formula>AND($E103&lt;&gt;"香港・マカオ以外",$G103&lt;&gt;"")</formula>
    </cfRule>
    <cfRule type="expression" dxfId="737" priority="127">
      <formula>AND($E103="香港・マカオ以外",$G103="")</formula>
    </cfRule>
  </conditionalFormatting>
  <conditionalFormatting sqref="E103">
    <cfRule type="containsBlanks" dxfId="736" priority="121">
      <formula>LEN(TRIM(E103))=0</formula>
    </cfRule>
    <cfRule type="expression" dxfId="735" priority="122">
      <formula>AND($D103&lt;&gt;"中国",$E103="※地域を選択")</formula>
    </cfRule>
    <cfRule type="expression" dxfId="734" priority="124">
      <formula>AND($D103="中国",$E103="※地域を選択")</formula>
    </cfRule>
    <cfRule type="expression" dxfId="733" priority="125">
      <formula>AND($D103&lt;&gt;"中国",$E103&lt;&gt;"※地域を選択")</formula>
    </cfRule>
  </conditionalFormatting>
  <conditionalFormatting sqref="D114">
    <cfRule type="expression" dxfId="732" priority="120">
      <formula>OR($D114="※選択してください",$D114="")</formula>
    </cfRule>
  </conditionalFormatting>
  <conditionalFormatting sqref="F114">
    <cfRule type="cellIs" dxfId="731" priority="118" operator="equal">
      <formula>"登録番号"</formula>
    </cfRule>
  </conditionalFormatting>
  <conditionalFormatting sqref="G114">
    <cfRule type="expression" dxfId="730" priority="115">
      <formula>AND($E114&lt;&gt;"香港・マカオ以外",$G114&lt;&gt;"")</formula>
    </cfRule>
    <cfRule type="expression" dxfId="729" priority="119">
      <formula>AND($E114="香港・マカオ以外",$G114="")</formula>
    </cfRule>
  </conditionalFormatting>
  <conditionalFormatting sqref="E114">
    <cfRule type="containsBlanks" dxfId="728" priority="113">
      <formula>LEN(TRIM(E114))=0</formula>
    </cfRule>
    <cfRule type="expression" dxfId="727" priority="114">
      <formula>AND($D114&lt;&gt;"中国",$E114="※地域を選択")</formula>
    </cfRule>
    <cfRule type="expression" dxfId="726" priority="116">
      <formula>AND($D114="中国",$E114="※地域を選択")</formula>
    </cfRule>
    <cfRule type="expression" dxfId="725" priority="117">
      <formula>AND($D114&lt;&gt;"中国",$E114&lt;&gt;"※地域を選択")</formula>
    </cfRule>
  </conditionalFormatting>
  <conditionalFormatting sqref="D125">
    <cfRule type="expression" dxfId="724" priority="112">
      <formula>OR($D125="※選択してください",$D125="")</formula>
    </cfRule>
  </conditionalFormatting>
  <conditionalFormatting sqref="F125">
    <cfRule type="cellIs" dxfId="723" priority="110" operator="equal">
      <formula>"登録番号"</formula>
    </cfRule>
  </conditionalFormatting>
  <conditionalFormatting sqref="G125">
    <cfRule type="expression" dxfId="722" priority="107">
      <formula>AND($E125&lt;&gt;"香港・マカオ以外",$G125&lt;&gt;"")</formula>
    </cfRule>
    <cfRule type="expression" dxfId="721" priority="111">
      <formula>AND($E125="香港・マカオ以外",$G125="")</formula>
    </cfRule>
  </conditionalFormatting>
  <conditionalFormatting sqref="E125">
    <cfRule type="containsBlanks" dxfId="720" priority="105">
      <formula>LEN(TRIM(E125))=0</formula>
    </cfRule>
    <cfRule type="expression" dxfId="719" priority="106">
      <formula>AND($D125&lt;&gt;"中国",$E125="※地域を選択")</formula>
    </cfRule>
    <cfRule type="expression" dxfId="718" priority="108">
      <formula>AND($D125="中国",$E125="※地域を選択")</formula>
    </cfRule>
    <cfRule type="expression" dxfId="717" priority="109">
      <formula>AND($D125&lt;&gt;"中国",$E125&lt;&gt;"※地域を選択")</formula>
    </cfRule>
  </conditionalFormatting>
  <conditionalFormatting sqref="D136">
    <cfRule type="expression" dxfId="716" priority="104">
      <formula>OR($D136="※選択してください",$D136="")</formula>
    </cfRule>
  </conditionalFormatting>
  <conditionalFormatting sqref="F136">
    <cfRule type="cellIs" dxfId="715" priority="102" operator="equal">
      <formula>"登録番号"</formula>
    </cfRule>
  </conditionalFormatting>
  <conditionalFormatting sqref="G136">
    <cfRule type="expression" dxfId="714" priority="99">
      <formula>AND($E136&lt;&gt;"香港・マカオ以外",$G136&lt;&gt;"")</formula>
    </cfRule>
    <cfRule type="expression" dxfId="713" priority="103">
      <formula>AND($E136="香港・マカオ以外",$G136="")</formula>
    </cfRule>
  </conditionalFormatting>
  <conditionalFormatting sqref="E136">
    <cfRule type="containsBlanks" dxfId="712" priority="97">
      <formula>LEN(TRIM(E136))=0</formula>
    </cfRule>
    <cfRule type="expression" dxfId="711" priority="98">
      <formula>AND($D136&lt;&gt;"中国",$E136="※地域を選択")</formula>
    </cfRule>
    <cfRule type="expression" dxfId="710" priority="100">
      <formula>AND($D136="中国",$E136="※地域を選択")</formula>
    </cfRule>
    <cfRule type="expression" dxfId="709" priority="101">
      <formula>AND($D136&lt;&gt;"中国",$E136&lt;&gt;"※地域を選択")</formula>
    </cfRule>
  </conditionalFormatting>
  <conditionalFormatting sqref="D147">
    <cfRule type="expression" dxfId="708" priority="96">
      <formula>OR($D147="※選択してください",$D147="")</formula>
    </cfRule>
  </conditionalFormatting>
  <conditionalFormatting sqref="F147">
    <cfRule type="cellIs" dxfId="707" priority="94" operator="equal">
      <formula>"登録番号"</formula>
    </cfRule>
  </conditionalFormatting>
  <conditionalFormatting sqref="G147">
    <cfRule type="expression" dxfId="706" priority="91">
      <formula>AND($E147&lt;&gt;"香港・マカオ以外",$G147&lt;&gt;"")</formula>
    </cfRule>
    <cfRule type="expression" dxfId="705" priority="95">
      <formula>AND($E147="香港・マカオ以外",$G147="")</formula>
    </cfRule>
  </conditionalFormatting>
  <conditionalFormatting sqref="E147">
    <cfRule type="containsBlanks" dxfId="704" priority="89">
      <formula>LEN(TRIM(E147))=0</formula>
    </cfRule>
    <cfRule type="expression" dxfId="703" priority="90">
      <formula>AND($D147&lt;&gt;"中国",$E147="※地域を選択")</formula>
    </cfRule>
    <cfRule type="expression" dxfId="702" priority="92">
      <formula>AND($D147="中国",$E147="※地域を選択")</formula>
    </cfRule>
    <cfRule type="expression" dxfId="701" priority="93">
      <formula>AND($D147&lt;&gt;"中国",$E147&lt;&gt;"※地域を選択")</formula>
    </cfRule>
  </conditionalFormatting>
  <conditionalFormatting sqref="D158">
    <cfRule type="expression" dxfId="700" priority="88">
      <formula>OR($D158="※選択してください",$D158="")</formula>
    </cfRule>
  </conditionalFormatting>
  <conditionalFormatting sqref="F158">
    <cfRule type="cellIs" dxfId="699" priority="86" operator="equal">
      <formula>"登録番号"</formula>
    </cfRule>
  </conditionalFormatting>
  <conditionalFormatting sqref="G158">
    <cfRule type="expression" dxfId="698" priority="83">
      <formula>AND($E158&lt;&gt;"香港・マカオ以外",$G158&lt;&gt;"")</formula>
    </cfRule>
    <cfRule type="expression" dxfId="697" priority="87">
      <formula>AND($E158="香港・マカオ以外",$G158="")</formula>
    </cfRule>
  </conditionalFormatting>
  <conditionalFormatting sqref="E158">
    <cfRule type="containsBlanks" dxfId="696" priority="81">
      <formula>LEN(TRIM(E158))=0</formula>
    </cfRule>
    <cfRule type="expression" dxfId="695" priority="82">
      <formula>AND($D158&lt;&gt;"中国",$E158="※地域を選択")</formula>
    </cfRule>
    <cfRule type="expression" dxfId="694" priority="84">
      <formula>AND($D158="中国",$E158="※地域を選択")</formula>
    </cfRule>
    <cfRule type="expression" dxfId="693" priority="85">
      <formula>AND($D158&lt;&gt;"中国",$E158&lt;&gt;"※地域を選択")</formula>
    </cfRule>
  </conditionalFormatting>
  <conditionalFormatting sqref="D169">
    <cfRule type="expression" dxfId="692" priority="80">
      <formula>OR($D169="※選択してください",$D169="")</formula>
    </cfRule>
  </conditionalFormatting>
  <conditionalFormatting sqref="F169">
    <cfRule type="cellIs" dxfId="691" priority="78" operator="equal">
      <formula>"登録番号"</formula>
    </cfRule>
  </conditionalFormatting>
  <conditionalFormatting sqref="G169">
    <cfRule type="expression" dxfId="690" priority="75">
      <formula>AND($E169&lt;&gt;"香港・マカオ以外",$G169&lt;&gt;"")</formula>
    </cfRule>
    <cfRule type="expression" dxfId="689" priority="79">
      <formula>AND($E169="香港・マカオ以外",$G169="")</formula>
    </cfRule>
  </conditionalFormatting>
  <conditionalFormatting sqref="E169">
    <cfRule type="containsBlanks" dxfId="688" priority="73">
      <formula>LEN(TRIM(E169))=0</formula>
    </cfRule>
    <cfRule type="expression" dxfId="687" priority="74">
      <formula>AND($D169&lt;&gt;"中国",$E169="※地域を選択")</formula>
    </cfRule>
    <cfRule type="expression" dxfId="686" priority="76">
      <formula>AND($D169="中国",$E169="※地域を選択")</formula>
    </cfRule>
    <cfRule type="expression" dxfId="685" priority="77">
      <formula>AND($D169&lt;&gt;"中国",$E169&lt;&gt;"※地域を選択")</formula>
    </cfRule>
  </conditionalFormatting>
  <conditionalFormatting sqref="D180">
    <cfRule type="expression" dxfId="684" priority="72">
      <formula>OR($D180="※選択してください",$D180="")</formula>
    </cfRule>
  </conditionalFormatting>
  <conditionalFormatting sqref="F180">
    <cfRule type="cellIs" dxfId="683" priority="70" operator="equal">
      <formula>"登録番号"</formula>
    </cfRule>
  </conditionalFormatting>
  <conditionalFormatting sqref="G180">
    <cfRule type="expression" dxfId="682" priority="67">
      <formula>AND($E180&lt;&gt;"香港・マカオ以外",$G180&lt;&gt;"")</formula>
    </cfRule>
    <cfRule type="expression" dxfId="681" priority="71">
      <formula>AND($E180="香港・マカオ以外",$G180="")</formula>
    </cfRule>
  </conditionalFormatting>
  <conditionalFormatting sqref="E180">
    <cfRule type="containsBlanks" dxfId="680" priority="65">
      <formula>LEN(TRIM(E180))=0</formula>
    </cfRule>
    <cfRule type="expression" dxfId="679" priority="66">
      <formula>AND($D180&lt;&gt;"中国",$E180="※地域を選択")</formula>
    </cfRule>
    <cfRule type="expression" dxfId="678" priority="68">
      <formula>AND($D180="中国",$E180="※地域を選択")</formula>
    </cfRule>
    <cfRule type="expression" dxfId="677" priority="69">
      <formula>AND($D180&lt;&gt;"中国",$E180&lt;&gt;"※地域を選択")</formula>
    </cfRule>
  </conditionalFormatting>
  <conditionalFormatting sqref="D191">
    <cfRule type="expression" dxfId="676" priority="64">
      <formula>OR($D191="※選択してください",$D191="")</formula>
    </cfRule>
  </conditionalFormatting>
  <conditionalFormatting sqref="F191">
    <cfRule type="cellIs" dxfId="675" priority="62" operator="equal">
      <formula>"登録番号"</formula>
    </cfRule>
  </conditionalFormatting>
  <conditionalFormatting sqref="G191">
    <cfRule type="expression" dxfId="674" priority="59">
      <formula>AND($E191&lt;&gt;"香港・マカオ以外",$G191&lt;&gt;"")</formula>
    </cfRule>
    <cfRule type="expression" dxfId="673" priority="63">
      <formula>AND($E191="香港・マカオ以外",$G191="")</formula>
    </cfRule>
  </conditionalFormatting>
  <conditionalFormatting sqref="E191">
    <cfRule type="containsBlanks" dxfId="672" priority="57">
      <formula>LEN(TRIM(E191))=0</formula>
    </cfRule>
    <cfRule type="expression" dxfId="671" priority="58">
      <formula>AND($D191&lt;&gt;"中国",$E191="※地域を選択")</formula>
    </cfRule>
    <cfRule type="expression" dxfId="670" priority="60">
      <formula>AND($D191="中国",$E191="※地域を選択")</formula>
    </cfRule>
    <cfRule type="expression" dxfId="669" priority="61">
      <formula>AND($D191&lt;&gt;"中国",$E191&lt;&gt;"※地域を選択")</formula>
    </cfRule>
  </conditionalFormatting>
  <conditionalFormatting sqref="D202">
    <cfRule type="expression" dxfId="668" priority="56">
      <formula>OR($D202="※選択してください",$D202="")</formula>
    </cfRule>
  </conditionalFormatting>
  <conditionalFormatting sqref="F202">
    <cfRule type="cellIs" dxfId="667" priority="54" operator="equal">
      <formula>"登録番号"</formula>
    </cfRule>
  </conditionalFormatting>
  <conditionalFormatting sqref="G202">
    <cfRule type="expression" dxfId="666" priority="51">
      <formula>AND($E202&lt;&gt;"香港・マカオ以外",$G202&lt;&gt;"")</formula>
    </cfRule>
    <cfRule type="expression" dxfId="665" priority="55">
      <formula>AND($E202="香港・マカオ以外",$G202="")</formula>
    </cfRule>
  </conditionalFormatting>
  <conditionalFormatting sqref="E202">
    <cfRule type="containsBlanks" dxfId="664" priority="49">
      <formula>LEN(TRIM(E202))=0</formula>
    </cfRule>
    <cfRule type="expression" dxfId="663" priority="50">
      <formula>AND($D202&lt;&gt;"中国",$E202="※地域を選択")</formula>
    </cfRule>
    <cfRule type="expression" dxfId="662" priority="52">
      <formula>AND($D202="中国",$E202="※地域を選択")</formula>
    </cfRule>
    <cfRule type="expression" dxfId="661" priority="53">
      <formula>AND($D202&lt;&gt;"中国",$E202&lt;&gt;"※地域を選択")</formula>
    </cfRule>
  </conditionalFormatting>
  <conditionalFormatting sqref="D213">
    <cfRule type="expression" dxfId="660" priority="48">
      <formula>OR($D213="※選択してください",$D213="")</formula>
    </cfRule>
  </conditionalFormatting>
  <conditionalFormatting sqref="F213">
    <cfRule type="cellIs" dxfId="659" priority="46" operator="equal">
      <formula>"登録番号"</formula>
    </cfRule>
  </conditionalFormatting>
  <conditionalFormatting sqref="G213">
    <cfRule type="expression" dxfId="658" priority="43">
      <formula>AND($E213&lt;&gt;"香港・マカオ以外",$G213&lt;&gt;"")</formula>
    </cfRule>
    <cfRule type="expression" dxfId="657" priority="47">
      <formula>AND($E213="香港・マカオ以外",$G213="")</formula>
    </cfRule>
  </conditionalFormatting>
  <conditionalFormatting sqref="E213">
    <cfRule type="containsBlanks" dxfId="656" priority="41">
      <formula>LEN(TRIM(E213))=0</formula>
    </cfRule>
    <cfRule type="expression" dxfId="655" priority="42">
      <formula>AND($D213&lt;&gt;"中国",$E213="※地域を選択")</formula>
    </cfRule>
    <cfRule type="expression" dxfId="654" priority="44">
      <formula>AND($D213="中国",$E213="※地域を選択")</formula>
    </cfRule>
    <cfRule type="expression" dxfId="653" priority="45">
      <formula>AND($D213&lt;&gt;"中国",$E213&lt;&gt;"※地域を選択")</formula>
    </cfRule>
  </conditionalFormatting>
  <conditionalFormatting sqref="D224">
    <cfRule type="expression" dxfId="652" priority="40">
      <formula>OR($D224="※選択してください",$D224="")</formula>
    </cfRule>
  </conditionalFormatting>
  <conditionalFormatting sqref="F224">
    <cfRule type="cellIs" dxfId="651" priority="38" operator="equal">
      <formula>"登録番号"</formula>
    </cfRule>
  </conditionalFormatting>
  <conditionalFormatting sqref="G224">
    <cfRule type="expression" dxfId="650" priority="35">
      <formula>AND($E224&lt;&gt;"香港・マカオ以外",$G224&lt;&gt;"")</formula>
    </cfRule>
    <cfRule type="expression" dxfId="649" priority="39">
      <formula>AND($E224="香港・マカオ以外",$G224="")</formula>
    </cfRule>
  </conditionalFormatting>
  <conditionalFormatting sqref="E224">
    <cfRule type="containsBlanks" dxfId="648" priority="33">
      <formula>LEN(TRIM(E224))=0</formula>
    </cfRule>
    <cfRule type="expression" dxfId="647" priority="34">
      <formula>AND($D224&lt;&gt;"中国",$E224="※地域を選択")</formula>
    </cfRule>
    <cfRule type="expression" dxfId="646" priority="36">
      <formula>AND($D224="中国",$E224="※地域を選択")</formula>
    </cfRule>
    <cfRule type="expression" dxfId="645" priority="37">
      <formula>AND($D224&lt;&gt;"中国",$E224&lt;&gt;"※地域を選択")</formula>
    </cfRule>
  </conditionalFormatting>
  <conditionalFormatting sqref="D235">
    <cfRule type="expression" dxfId="644" priority="32">
      <formula>OR($D235="※選択してください",$D235="")</formula>
    </cfRule>
  </conditionalFormatting>
  <conditionalFormatting sqref="F235">
    <cfRule type="cellIs" dxfId="643" priority="30" operator="equal">
      <formula>"登録番号"</formula>
    </cfRule>
  </conditionalFormatting>
  <conditionalFormatting sqref="G235">
    <cfRule type="expression" dxfId="642" priority="27">
      <formula>AND($E235&lt;&gt;"香港・マカオ以外",$G235&lt;&gt;"")</formula>
    </cfRule>
    <cfRule type="expression" dxfId="641" priority="31">
      <formula>AND($E235="香港・マカオ以外",$G235="")</formula>
    </cfRule>
  </conditionalFormatting>
  <conditionalFormatting sqref="E235">
    <cfRule type="containsBlanks" dxfId="640" priority="25">
      <formula>LEN(TRIM(E235))=0</formula>
    </cfRule>
    <cfRule type="expression" dxfId="639" priority="26">
      <formula>AND($D235&lt;&gt;"中国",$E235="※地域を選択")</formula>
    </cfRule>
    <cfRule type="expression" dxfId="638" priority="28">
      <formula>AND($D235="中国",$E235="※地域を選択")</formula>
    </cfRule>
    <cfRule type="expression" dxfId="637" priority="29">
      <formula>AND($D235&lt;&gt;"中国",$E235&lt;&gt;"※地域を選択")</formula>
    </cfRule>
  </conditionalFormatting>
  <conditionalFormatting sqref="D246">
    <cfRule type="expression" dxfId="636" priority="24">
      <formula>OR($D246="※選択してください",$D246="")</formula>
    </cfRule>
  </conditionalFormatting>
  <conditionalFormatting sqref="F246">
    <cfRule type="cellIs" dxfId="635" priority="22" operator="equal">
      <formula>"登録番号"</formula>
    </cfRule>
  </conditionalFormatting>
  <conditionalFormatting sqref="G246">
    <cfRule type="expression" dxfId="634" priority="19">
      <formula>AND($E246&lt;&gt;"香港・マカオ以外",$G246&lt;&gt;"")</formula>
    </cfRule>
    <cfRule type="expression" dxfId="633" priority="23">
      <formula>AND($E246="香港・マカオ以外",$G246="")</formula>
    </cfRule>
  </conditionalFormatting>
  <conditionalFormatting sqref="E246">
    <cfRule type="containsBlanks" dxfId="632" priority="17">
      <formula>LEN(TRIM(E246))=0</formula>
    </cfRule>
    <cfRule type="expression" dxfId="631" priority="18">
      <formula>AND($D246&lt;&gt;"中国",$E246="※地域を選択")</formula>
    </cfRule>
    <cfRule type="expression" dxfId="630" priority="20">
      <formula>AND($D246="中国",$E246="※地域を選択")</formula>
    </cfRule>
    <cfRule type="expression" dxfId="629" priority="21">
      <formula>AND($D246&lt;&gt;"中国",$E246&lt;&gt;"※地域を選択")</formula>
    </cfRule>
  </conditionalFormatting>
  <conditionalFormatting sqref="D257">
    <cfRule type="expression" dxfId="628" priority="16">
      <formula>OR($D257="※選択してください",$D257="")</formula>
    </cfRule>
  </conditionalFormatting>
  <conditionalFormatting sqref="F257">
    <cfRule type="cellIs" dxfId="627" priority="14" operator="equal">
      <formula>"登録番号"</formula>
    </cfRule>
  </conditionalFormatting>
  <conditionalFormatting sqref="G257">
    <cfRule type="expression" dxfId="626" priority="11">
      <formula>AND($E257&lt;&gt;"香港・マカオ以外",$G257&lt;&gt;"")</formula>
    </cfRule>
    <cfRule type="expression" dxfId="625" priority="15">
      <formula>AND($E257="香港・マカオ以外",$G257="")</formula>
    </cfRule>
  </conditionalFormatting>
  <conditionalFormatting sqref="E257">
    <cfRule type="containsBlanks" dxfId="624" priority="9">
      <formula>LEN(TRIM(E257))=0</formula>
    </cfRule>
    <cfRule type="expression" dxfId="623" priority="10">
      <formula>AND($D257&lt;&gt;"中国",$E257="※地域を選択")</formula>
    </cfRule>
    <cfRule type="expression" dxfId="622" priority="12">
      <formula>AND($D257="中国",$E257="※地域を選択")</formula>
    </cfRule>
    <cfRule type="expression" dxfId="621" priority="13">
      <formula>AND($D257&lt;&gt;"中国",$E257&lt;&gt;"※地域を選択")</formula>
    </cfRule>
  </conditionalFormatting>
  <conditionalFormatting sqref="D268">
    <cfRule type="expression" dxfId="620" priority="8">
      <formula>OR($D268="※選択してください",$D268="")</formula>
    </cfRule>
  </conditionalFormatting>
  <conditionalFormatting sqref="F268">
    <cfRule type="cellIs" dxfId="619" priority="6" operator="equal">
      <formula>"登録番号"</formula>
    </cfRule>
  </conditionalFormatting>
  <conditionalFormatting sqref="G268">
    <cfRule type="expression" dxfId="618" priority="3">
      <formula>AND($E268&lt;&gt;"香港・マカオ以外",$G268&lt;&gt;"")</formula>
    </cfRule>
    <cfRule type="expression" dxfId="617" priority="7">
      <formula>AND($E268="香港・マカオ以外",$G268="")</formula>
    </cfRule>
  </conditionalFormatting>
  <conditionalFormatting sqref="E268">
    <cfRule type="containsBlanks" dxfId="616" priority="1">
      <formula>LEN(TRIM(E268))=0</formula>
    </cfRule>
    <cfRule type="expression" dxfId="615" priority="2">
      <formula>AND($D268&lt;&gt;"中国",$E268="※地域を選択")</formula>
    </cfRule>
    <cfRule type="expression" dxfId="614" priority="4">
      <formula>AND($D268="中国",$E268="※地域を選択")</formula>
    </cfRule>
    <cfRule type="expression" dxfId="613" priority="5">
      <formula>AND($D268&lt;&gt;"中国",$E268&lt;&gt;"※地域を選択")</formula>
    </cfRule>
  </conditionalFormatting>
  <dataValidations count="5">
    <dataValidation type="list" allowBlank="1" showInputMessage="1" showErrorMessage="1" sqref="D213 D224 D202 D4 D235 D246 D257 D15 D26 D37 D48 D59 D70 D81 D92 D103 D114 D125 D136 D147 D158 D169 D180 D191 D268" xr:uid="{05BA44BD-2D53-48FE-AEAB-2314E1928224}">
      <formula1>国・地域リスト</formula1>
    </dataValidation>
    <dataValidation imeMode="off" allowBlank="1" showInputMessage="1" showErrorMessage="1" sqref="D272:G272 D277:G277 D270:G270 D261:G261 D266:G266 D259:G259 D250:G250 D255:G255 D248:G248 D239:G239 D244:G244 D237:G237 D228:G228 D233:G233 D226:G226 D217:G217 D222:G222 D215:G215 D206:G206 D211:G211 D204:G204 D195:G195 D200:G200 D193:G193 D184:G184 D189:G189 D182:G182 D173:G173 D178:G178 D171:G171 D162:G162 D167:G167 D160:G160 D151:G151 D156:G156 D149:G149 D140:G140 D145:G145 D138:G138 D129:G129 D134:G134 D127:G127 D118:G118 D123:G123 D116:G116 D107:G107 D112:G112 D105:G105 D96:G96 D101:G101 D94:G94 D85:G85 D90:G90 D83:G83 D74:G74 D79:G79 D72:G72 D63:G63 D68:G68 D61:G61 D52:G52 D57:G57 D50:G50 D41:G41 D46:G46 D39:G39 D30:G30 D35:G35 D28:G28 D19:G19 D24:G24 D17:G17 D8:G8 D13:G13 D6:G6" xr:uid="{5CCD9164-A40A-43C1-A143-F02D53318775}"/>
    <dataValidation imeMode="on" allowBlank="1" showInputMessage="1" showErrorMessage="1" sqref="D273:G273 D271:G271 D269:G269 D262:G262 D260:G260 D258:G258 D251:G251 D249:G249 D247:G247 D240:G240 D238:G238 D236:G236 D229:G229 D227:G227 D225:G225 D218:G218 D216:G216 D214:G214 D207:G207 D205:G205 D203:G203 D196:G196 D194:G194 D192:G192 D185:G185 D183:G183 D181:G181 D174:G174 D172:G172 D170:G170 D163:G163 D161:G161 D159:G159 D152:G152 D150:G150 D148:G148 D141:G141 D139:G139 D137:G137 D130:G130 D128:G128 D126:G126 D119:G119 D117:G117 D115:G115 D108:G108 D106:G106 D104:G104 D97:G97 D95:G95 D93:G93 D86:G86 D84:G84 D82:G82 D75:G75 D73:G73 D71:G71 D64:G64 D62:G62 D60:G60 D53:G53 D51:G51 D49:G49 D42:G42 D40:G40 D38:G38 D31:G31 D29:G29 D27:G27 D20:G20 D18:G18 D16:G16 D9:G9 D7:G7 D5:G5" xr:uid="{3BD25EFE-DB49-4878-8320-DE976AFC7C9C}"/>
    <dataValidation type="list" allowBlank="1" showInputMessage="1" showErrorMessage="1" sqref="E4 E70 E257 E15 E26 E37 E48 E59 E81 E92 E103 E114 E125 E136 E147 E158 E169 E180 E191 E202 E213 E224 E235 E246 E268" xr:uid="{F6347487-C906-4117-8B05-7EFC5E510CD7}">
      <formula1>"※地域を選択,香港・マカオ,香港・マカオ以外"</formula1>
    </dataValidation>
    <dataValidation imeMode="halfAlpha" allowBlank="1" showInputMessage="1" showErrorMessage="1" sqref="G4 G70 G257 G15 G26 G37 G48 G59 G81 G92 G103 G114 G125 G136 G147 G158 G169 G180 G191 G202 G213 G224 G235 G246 G268" xr:uid="{1225C3F5-F8A2-4C1B-B90F-4F065BF26D5A}"/>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51"/>
  <sheetViews>
    <sheetView showGridLines="0" showZeros="0" zoomScaleNormal="100" zoomScaleSheetLayoutView="101" workbookViewId="0"/>
  </sheetViews>
  <sheetFormatPr defaultRowHeight="15" x14ac:dyDescent="0.35"/>
  <cols>
    <col min="1" max="1" width="2.78515625" customWidth="1"/>
    <col min="2" max="2" width="10.78515625" customWidth="1"/>
    <col min="3" max="3" width="17.78515625" customWidth="1"/>
    <col min="4" max="4" width="7.78515625" customWidth="1"/>
    <col min="5" max="12" width="6.35546875" customWidth="1"/>
  </cols>
  <sheetData>
    <row r="1" spans="1:12" ht="15.75" customHeight="1" x14ac:dyDescent="0.35">
      <c r="A1" s="52"/>
      <c r="L1" s="41" t="str">
        <f>'1)受入れ機関概要'!G1</f>
        <v>Ver.2301</v>
      </c>
    </row>
    <row r="2" spans="1:12" ht="18" customHeight="1" x14ac:dyDescent="0.35">
      <c r="A2" s="495" t="s">
        <v>24</v>
      </c>
      <c r="B2" s="496"/>
      <c r="C2" s="496"/>
      <c r="D2" s="496"/>
      <c r="E2" s="496"/>
      <c r="F2" s="496"/>
      <c r="G2" s="496"/>
      <c r="H2" s="496"/>
      <c r="I2" s="496"/>
      <c r="J2" s="496"/>
      <c r="K2" s="496"/>
      <c r="L2" s="497"/>
    </row>
    <row r="3" spans="1:12" ht="16.5" customHeight="1" x14ac:dyDescent="0.35">
      <c r="A3" s="648" t="s">
        <v>313</v>
      </c>
      <c r="B3" s="649"/>
      <c r="C3" s="649"/>
      <c r="D3" s="649"/>
      <c r="E3" s="649"/>
      <c r="F3" s="649"/>
      <c r="G3" s="649"/>
      <c r="H3" s="649"/>
      <c r="I3" s="649"/>
      <c r="J3" s="649"/>
      <c r="K3" s="649"/>
      <c r="L3" s="650"/>
    </row>
    <row r="4" spans="1:12" ht="15" customHeight="1" thickBot="1" x14ac:dyDescent="0.4">
      <c r="A4" s="92"/>
      <c r="B4" s="93" t="s">
        <v>102</v>
      </c>
      <c r="C4" s="664" t="s">
        <v>90</v>
      </c>
      <c r="D4" s="665"/>
      <c r="E4" s="213" t="s">
        <v>12</v>
      </c>
      <c r="F4" s="214" t="s">
        <v>13</v>
      </c>
      <c r="G4" s="214" t="s">
        <v>14</v>
      </c>
      <c r="H4" s="214" t="s">
        <v>15</v>
      </c>
      <c r="I4" s="214" t="s">
        <v>16</v>
      </c>
      <c r="J4" s="214" t="s">
        <v>17</v>
      </c>
      <c r="K4" s="215" t="s">
        <v>18</v>
      </c>
      <c r="L4" s="57" t="s">
        <v>19</v>
      </c>
    </row>
    <row r="5" spans="1:12" ht="13.5" customHeight="1" thickTop="1" x14ac:dyDescent="0.35">
      <c r="A5" s="89" t="str">
        <f>IF(B5="","",'2)送出し機関概要'!B3)</f>
        <v/>
      </c>
      <c r="B5" s="94" t="str">
        <f>IF(OR('2)送出し機関概要'!D4="※選択してください",'2)送出し機関概要'!D4=""),"",'2)送出し機関概要'!D4)</f>
        <v/>
      </c>
      <c r="C5" s="666" t="str">
        <f>IF(OR('2)送出し機関概要'!D5="(日本語)",'2)送出し機関概要'!D5=""),"",'2)送出し機関概要'!D5)</f>
        <v/>
      </c>
      <c r="D5" s="667"/>
      <c r="E5" s="62"/>
      <c r="F5" s="36"/>
      <c r="G5" s="36"/>
      <c r="H5" s="36"/>
      <c r="I5" s="36"/>
      <c r="J5" s="36"/>
      <c r="K5" s="58"/>
      <c r="L5" s="56">
        <f t="shared" ref="L5:L29" si="0">SUM(E5:K5)</f>
        <v>0</v>
      </c>
    </row>
    <row r="6" spans="1:12" ht="13.5" customHeight="1" x14ac:dyDescent="0.35">
      <c r="A6" s="146" t="str">
        <f>IF(B6="","",'2)送出し機関概要'!B14)</f>
        <v/>
      </c>
      <c r="B6" s="367" t="str">
        <f>IF(OR('2)送出し機関概要'!D15="※選択してください",'2)送出し機関概要'!D15=""),"",'2)送出し機関概要'!D15)</f>
        <v/>
      </c>
      <c r="C6" s="660" t="str">
        <f>IF(OR('2)送出し機関概要'!D16="(日本語)",'2)送出し機関概要'!D16=""),"",'2)送出し機関概要'!D16)</f>
        <v/>
      </c>
      <c r="D6" s="661"/>
      <c r="E6" s="147"/>
      <c r="F6" s="148"/>
      <c r="G6" s="148"/>
      <c r="H6" s="148"/>
      <c r="I6" s="148"/>
      <c r="J6" s="148"/>
      <c r="K6" s="149"/>
      <c r="L6" s="150">
        <f t="shared" si="0"/>
        <v>0</v>
      </c>
    </row>
    <row r="7" spans="1:12" ht="13.5" customHeight="1" x14ac:dyDescent="0.35">
      <c r="A7" s="90" t="str">
        <f>IF(B7="","",'2)送出し機関概要'!B25)</f>
        <v/>
      </c>
      <c r="B7" s="94" t="str">
        <f>IF(OR('2)送出し機関概要'!D26="※選択してください",'2)送出し機関概要'!D26=""),"",'2)送出し機関概要'!D26)</f>
        <v/>
      </c>
      <c r="C7" s="662" t="str">
        <f>IF(OR('2)送出し機関概要'!D27="(日本語)",'2)送出し機関概要'!D27=""),"",'2)送出し機関概要'!D27)</f>
        <v/>
      </c>
      <c r="D7" s="663"/>
      <c r="E7" s="62"/>
      <c r="F7" s="36"/>
      <c r="G7" s="36"/>
      <c r="H7" s="36"/>
      <c r="I7" s="36"/>
      <c r="J7" s="36"/>
      <c r="K7" s="58"/>
      <c r="L7" s="56">
        <f t="shared" si="0"/>
        <v>0</v>
      </c>
    </row>
    <row r="8" spans="1:12" ht="13.5" customHeight="1" x14ac:dyDescent="0.35">
      <c r="A8" s="146" t="str">
        <f>IF(B8="","",'2)送出し機関概要'!B36)</f>
        <v/>
      </c>
      <c r="B8" s="367" t="str">
        <f>IF(OR('2)送出し機関概要'!D37="※選択してください",'2)送出し機関概要'!D37=""),"",'2)送出し機関概要'!D37)</f>
        <v/>
      </c>
      <c r="C8" s="660" t="str">
        <f>IF(OR('2)送出し機関概要'!D38="(日本語)",'2)送出し機関概要'!D38=""),"",'2)送出し機関概要'!D38)</f>
        <v/>
      </c>
      <c r="D8" s="661"/>
      <c r="E8" s="147"/>
      <c r="F8" s="148"/>
      <c r="G8" s="148"/>
      <c r="H8" s="148"/>
      <c r="I8" s="148"/>
      <c r="J8" s="148"/>
      <c r="K8" s="149"/>
      <c r="L8" s="150">
        <f t="shared" si="0"/>
        <v>0</v>
      </c>
    </row>
    <row r="9" spans="1:12" ht="13.5" customHeight="1" x14ac:dyDescent="0.35">
      <c r="A9" s="90" t="str">
        <f>IF(B9="","",'2)送出し機関概要'!B47)</f>
        <v/>
      </c>
      <c r="B9" s="94" t="str">
        <f>IF(OR('2)送出し機関概要'!D48="※選択してください",'2)送出し機関概要'!D48=""),"",'2)送出し機関概要'!D48)</f>
        <v/>
      </c>
      <c r="C9" s="662" t="str">
        <f>IF(OR('2)送出し機関概要'!D49="(日本語)",'2)送出し機関概要'!D49=""),"",'2)送出し機関概要'!D49)</f>
        <v/>
      </c>
      <c r="D9" s="663"/>
      <c r="E9" s="62"/>
      <c r="F9" s="36"/>
      <c r="G9" s="36"/>
      <c r="H9" s="36"/>
      <c r="I9" s="36"/>
      <c r="J9" s="36"/>
      <c r="K9" s="58"/>
      <c r="L9" s="56">
        <f t="shared" si="0"/>
        <v>0</v>
      </c>
    </row>
    <row r="10" spans="1:12" ht="13.5" customHeight="1" x14ac:dyDescent="0.35">
      <c r="A10" s="146" t="str">
        <f>IF(B10="","",'2)送出し機関概要'!B58)</f>
        <v/>
      </c>
      <c r="B10" s="367" t="str">
        <f>IF(OR('2)送出し機関概要'!D59="※選択してください",'2)送出し機関概要'!D59=""),"",'2)送出し機関概要'!D59)</f>
        <v/>
      </c>
      <c r="C10" s="660" t="str">
        <f>IF(OR('2)送出し機関概要'!D60="(日本語)",'2)送出し機関概要'!D60=""),"",'2)送出し機関概要'!D60)</f>
        <v/>
      </c>
      <c r="D10" s="661"/>
      <c r="E10" s="147"/>
      <c r="F10" s="148"/>
      <c r="G10" s="148"/>
      <c r="H10" s="148"/>
      <c r="I10" s="148"/>
      <c r="J10" s="148"/>
      <c r="K10" s="149"/>
      <c r="L10" s="150">
        <f t="shared" si="0"/>
        <v>0</v>
      </c>
    </row>
    <row r="11" spans="1:12" ht="13.5" customHeight="1" x14ac:dyDescent="0.35">
      <c r="A11" s="90" t="str">
        <f>IF(B11="","",'2)送出し機関概要'!B69)</f>
        <v/>
      </c>
      <c r="B11" s="94" t="str">
        <f>IF(OR('2)送出し機関概要'!D70="※選択してください",'2)送出し機関概要'!D70=""),"",'2)送出し機関概要'!D70)</f>
        <v/>
      </c>
      <c r="C11" s="662" t="str">
        <f>IF(OR('2)送出し機関概要'!D71="(日本語)",'2)送出し機関概要'!D71=""),"",'2)送出し機関概要'!D71)</f>
        <v/>
      </c>
      <c r="D11" s="663"/>
      <c r="E11" s="62"/>
      <c r="F11" s="36"/>
      <c r="G11" s="36"/>
      <c r="H11" s="36"/>
      <c r="I11" s="36"/>
      <c r="J11" s="36"/>
      <c r="K11" s="58"/>
      <c r="L11" s="56">
        <f t="shared" si="0"/>
        <v>0</v>
      </c>
    </row>
    <row r="12" spans="1:12" ht="13.5" customHeight="1" x14ac:dyDescent="0.35">
      <c r="A12" s="146" t="str">
        <f>IF(B12="","",'2)送出し機関概要'!B80)</f>
        <v/>
      </c>
      <c r="B12" s="367" t="str">
        <f>IF(OR('2)送出し機関概要'!D81="※選択してください",'2)送出し機関概要'!D81=""),"",'2)送出し機関概要'!D81)</f>
        <v/>
      </c>
      <c r="C12" s="660" t="str">
        <f>IF(OR('2)送出し機関概要'!D82="(日本語)",'2)送出し機関概要'!D82=""),"",'2)送出し機関概要'!D82)</f>
        <v/>
      </c>
      <c r="D12" s="661"/>
      <c r="E12" s="147"/>
      <c r="F12" s="148"/>
      <c r="G12" s="148"/>
      <c r="H12" s="148"/>
      <c r="I12" s="148"/>
      <c r="J12" s="148"/>
      <c r="K12" s="149"/>
      <c r="L12" s="150">
        <f t="shared" si="0"/>
        <v>0</v>
      </c>
    </row>
    <row r="13" spans="1:12" ht="13.5" customHeight="1" x14ac:dyDescent="0.35">
      <c r="A13" s="90" t="str">
        <f>IF(B13="","",'2)送出し機関概要'!B91)</f>
        <v/>
      </c>
      <c r="B13" s="94" t="str">
        <f>IF(OR('2)送出し機関概要'!D92="※選択してください",'2)送出し機関概要'!D92=""),"",'2)送出し機関概要'!D92)</f>
        <v/>
      </c>
      <c r="C13" s="662" t="str">
        <f>IF(OR('2)送出し機関概要'!D93="(日本語)",'2)送出し機関概要'!D93=""),"",'2)送出し機関概要'!D93)</f>
        <v/>
      </c>
      <c r="D13" s="663"/>
      <c r="E13" s="62"/>
      <c r="F13" s="36"/>
      <c r="G13" s="36"/>
      <c r="H13" s="36"/>
      <c r="I13" s="36"/>
      <c r="J13" s="36"/>
      <c r="K13" s="58"/>
      <c r="L13" s="56">
        <f t="shared" si="0"/>
        <v>0</v>
      </c>
    </row>
    <row r="14" spans="1:12" ht="13.5" customHeight="1" x14ac:dyDescent="0.35">
      <c r="A14" s="146" t="str">
        <f>IF(B14="","",'2)送出し機関概要'!B102)</f>
        <v/>
      </c>
      <c r="B14" s="367" t="str">
        <f>IF(OR('2)送出し機関概要'!D103="※選択してください",'2)送出し機関概要'!D103=""),"",'2)送出し機関概要'!D103)</f>
        <v/>
      </c>
      <c r="C14" s="660" t="str">
        <f>IF(OR('2)送出し機関概要'!D104="(日本語)",'2)送出し機関概要'!D104=""),"",'2)送出し機関概要'!D104)</f>
        <v/>
      </c>
      <c r="D14" s="661"/>
      <c r="E14" s="147"/>
      <c r="F14" s="148"/>
      <c r="G14" s="148"/>
      <c r="H14" s="148"/>
      <c r="I14" s="148"/>
      <c r="J14" s="148"/>
      <c r="K14" s="149"/>
      <c r="L14" s="150">
        <f t="shared" si="0"/>
        <v>0</v>
      </c>
    </row>
    <row r="15" spans="1:12" ht="13.5" customHeight="1" x14ac:dyDescent="0.35">
      <c r="A15" s="90" t="str">
        <f>IF(B15="","",'2)送出し機関概要'!B113)</f>
        <v/>
      </c>
      <c r="B15" s="94" t="str">
        <f>IF(OR('2)送出し機関概要'!D114="※選択してください",'2)送出し機関概要'!D114=""),"",'2)送出し機関概要'!D114)</f>
        <v/>
      </c>
      <c r="C15" s="662" t="str">
        <f>IF(OR('2)送出し機関概要'!D115="(日本語)",'2)送出し機関概要'!D115=""),"",'2)送出し機関概要'!D115)</f>
        <v/>
      </c>
      <c r="D15" s="663"/>
      <c r="E15" s="62"/>
      <c r="F15" s="36"/>
      <c r="G15" s="36"/>
      <c r="H15" s="36"/>
      <c r="I15" s="36"/>
      <c r="J15" s="36"/>
      <c r="K15" s="58"/>
      <c r="L15" s="56">
        <f t="shared" si="0"/>
        <v>0</v>
      </c>
    </row>
    <row r="16" spans="1:12" ht="13.5" customHeight="1" x14ac:dyDescent="0.35">
      <c r="A16" s="146" t="str">
        <f>IF(B16="","",'2)送出し機関概要'!B124)</f>
        <v/>
      </c>
      <c r="B16" s="367" t="str">
        <f>IF(OR('2)送出し機関概要'!D125="※選択してください",'2)送出し機関概要'!D125=""),"",'2)送出し機関概要'!D125)</f>
        <v/>
      </c>
      <c r="C16" s="660" t="str">
        <f>IF(OR('2)送出し機関概要'!D126="(日本語)",'2)送出し機関概要'!D126=""),"",'2)送出し機関概要'!D126)</f>
        <v/>
      </c>
      <c r="D16" s="661"/>
      <c r="E16" s="147"/>
      <c r="F16" s="148"/>
      <c r="G16" s="148"/>
      <c r="H16" s="148"/>
      <c r="I16" s="148"/>
      <c r="J16" s="148"/>
      <c r="K16" s="149"/>
      <c r="L16" s="150">
        <f t="shared" si="0"/>
        <v>0</v>
      </c>
    </row>
    <row r="17" spans="1:12" ht="13.5" customHeight="1" x14ac:dyDescent="0.35">
      <c r="A17" s="90" t="str">
        <f>IF(B17="","",'2)送出し機関概要'!B135)</f>
        <v/>
      </c>
      <c r="B17" s="94" t="str">
        <f>IF(OR('2)送出し機関概要'!D136="※選択してください",'2)送出し機関概要'!D136=""),"",'2)送出し機関概要'!D136)</f>
        <v/>
      </c>
      <c r="C17" s="662" t="str">
        <f>IF(OR('2)送出し機関概要'!D137="(日本語)",'2)送出し機関概要'!D137=""),"",'2)送出し機関概要'!D137)</f>
        <v/>
      </c>
      <c r="D17" s="663"/>
      <c r="E17" s="62"/>
      <c r="F17" s="36"/>
      <c r="G17" s="36"/>
      <c r="H17" s="36"/>
      <c r="I17" s="36"/>
      <c r="J17" s="36"/>
      <c r="K17" s="58"/>
      <c r="L17" s="56">
        <f t="shared" si="0"/>
        <v>0</v>
      </c>
    </row>
    <row r="18" spans="1:12" ht="13.5" customHeight="1" x14ac:dyDescent="0.35">
      <c r="A18" s="146" t="str">
        <f>IF(B18="","",'2)送出し機関概要'!B146)</f>
        <v/>
      </c>
      <c r="B18" s="367" t="str">
        <f>IF(OR('2)送出し機関概要'!D147="※選択してください",'2)送出し機関概要'!D147=""),"",'2)送出し機関概要'!D147)</f>
        <v/>
      </c>
      <c r="C18" s="660" t="str">
        <f>IF(OR('2)送出し機関概要'!D148="(日本語)",'2)送出し機関概要'!D148=""),"",'2)送出し機関概要'!D148)</f>
        <v/>
      </c>
      <c r="D18" s="661"/>
      <c r="E18" s="147"/>
      <c r="F18" s="148"/>
      <c r="G18" s="148"/>
      <c r="H18" s="148"/>
      <c r="I18" s="148"/>
      <c r="J18" s="148"/>
      <c r="K18" s="149"/>
      <c r="L18" s="150">
        <f t="shared" si="0"/>
        <v>0</v>
      </c>
    </row>
    <row r="19" spans="1:12" ht="13.5" customHeight="1" thickBot="1" x14ac:dyDescent="0.4">
      <c r="A19" s="90" t="str">
        <f>IF(B19="","",'2)送出し機関概要'!B157)</f>
        <v/>
      </c>
      <c r="B19" s="94" t="str">
        <f>IF(OR('2)送出し機関概要'!D158="※選択してください",'2)送出し機関概要'!D158=""),"",'2)送出し機関概要'!D158)</f>
        <v/>
      </c>
      <c r="C19" s="662" t="str">
        <f>IF(OR('2)送出し機関概要'!D159="(日本語)",'2)送出し機関概要'!D159=""),"",'2)送出し機関概要'!D159)</f>
        <v/>
      </c>
      <c r="D19" s="698"/>
      <c r="E19" s="474"/>
      <c r="F19" s="475"/>
      <c r="G19" s="475"/>
      <c r="H19" s="475"/>
      <c r="I19" s="475"/>
      <c r="J19" s="475"/>
      <c r="K19" s="476"/>
      <c r="L19" s="56">
        <f t="shared" si="0"/>
        <v>0</v>
      </c>
    </row>
    <row r="20" spans="1:12" s="115" customFormat="1" ht="13.5" hidden="1" customHeight="1" x14ac:dyDescent="0.35">
      <c r="A20" s="146" t="str">
        <f>IF(B20="","",'2)送出し機関概要'!B168)</f>
        <v/>
      </c>
      <c r="B20" s="367" t="str">
        <f>IF(OR('2)送出し機関概要'!D169="※選択してください",'2)送出し機関概要'!D169=""),"",'2)送出し機関概要'!D169)</f>
        <v/>
      </c>
      <c r="C20" s="660" t="str">
        <f>IF(OR('2)送出し機関概要'!D170="(日本語)",'2)送出し機関概要'!D170=""),"",'2)送出し機関概要'!D170)</f>
        <v/>
      </c>
      <c r="D20" s="689"/>
      <c r="E20" s="431"/>
      <c r="F20" s="432"/>
      <c r="G20" s="432"/>
      <c r="H20" s="432"/>
      <c r="I20" s="432"/>
      <c r="J20" s="432"/>
      <c r="K20" s="433"/>
      <c r="L20" s="150">
        <f t="shared" si="0"/>
        <v>0</v>
      </c>
    </row>
    <row r="21" spans="1:12" s="115" customFormat="1" ht="13.5" hidden="1" customHeight="1" x14ac:dyDescent="0.35">
      <c r="A21" s="90" t="str">
        <f>IF(B21="","",'2)送出し機関概要'!B179)</f>
        <v/>
      </c>
      <c r="B21" s="94" t="str">
        <f>IF(OR('2)送出し機関概要'!D180="※選択してください",'2)送出し機関概要'!D180=""),"",'2)送出し機関概要'!D180)</f>
        <v/>
      </c>
      <c r="C21" s="662" t="str">
        <f>IF(OR('2)送出し機関概要'!D181="(日本語)",'2)送出し機関概要'!D181=""),"",'2)送出し機関概要'!D181)</f>
        <v/>
      </c>
      <c r="D21" s="688"/>
      <c r="E21" s="434"/>
      <c r="F21" s="435"/>
      <c r="G21" s="435"/>
      <c r="H21" s="435"/>
      <c r="I21" s="435"/>
      <c r="J21" s="435"/>
      <c r="K21" s="436"/>
      <c r="L21" s="56">
        <f t="shared" si="0"/>
        <v>0</v>
      </c>
    </row>
    <row r="22" spans="1:12" s="115" customFormat="1" ht="13.5" hidden="1" customHeight="1" x14ac:dyDescent="0.35">
      <c r="A22" s="146" t="str">
        <f>IF(B22="","",'2)送出し機関概要'!B190)</f>
        <v/>
      </c>
      <c r="B22" s="367" t="str">
        <f>IF(OR('2)送出し機関概要'!D191="※選択してください",'2)送出し機関概要'!D191=""),"",'2)送出し機関概要'!D191)</f>
        <v/>
      </c>
      <c r="C22" s="660" t="str">
        <f>IF(OR('2)送出し機関概要'!D192="(日本語)",'2)送出し機関概要'!D192=""),"",'2)送出し機関概要'!D192)</f>
        <v/>
      </c>
      <c r="D22" s="689"/>
      <c r="E22" s="431"/>
      <c r="F22" s="432"/>
      <c r="G22" s="432"/>
      <c r="H22" s="432"/>
      <c r="I22" s="432"/>
      <c r="J22" s="432"/>
      <c r="K22" s="433"/>
      <c r="L22" s="150">
        <f t="shared" si="0"/>
        <v>0</v>
      </c>
    </row>
    <row r="23" spans="1:12" s="115" customFormat="1" ht="13.5" hidden="1" customHeight="1" x14ac:dyDescent="0.35">
      <c r="A23" s="90" t="str">
        <f>IF(B23="","",'2)送出し機関概要'!B201)</f>
        <v/>
      </c>
      <c r="B23" s="94" t="str">
        <f>IF(OR('2)送出し機関概要'!D202="※選択してください",'2)送出し機関概要'!D202=""),"",'2)送出し機関概要'!D202)</f>
        <v/>
      </c>
      <c r="C23" s="662" t="str">
        <f>IF(OR('2)送出し機関概要'!D203="(日本語)",'2)送出し機関概要'!D203=""),"",'2)送出し機関概要'!D203)</f>
        <v/>
      </c>
      <c r="D23" s="688"/>
      <c r="E23" s="434"/>
      <c r="F23" s="435"/>
      <c r="G23" s="435"/>
      <c r="H23" s="435"/>
      <c r="I23" s="435"/>
      <c r="J23" s="435"/>
      <c r="K23" s="436"/>
      <c r="L23" s="56">
        <f t="shared" si="0"/>
        <v>0</v>
      </c>
    </row>
    <row r="24" spans="1:12" s="115" customFormat="1" ht="13.5" hidden="1" customHeight="1" x14ac:dyDescent="0.35">
      <c r="A24" s="146" t="str">
        <f>IF(B24="","",'2)送出し機関概要'!B212)</f>
        <v/>
      </c>
      <c r="B24" s="367" t="str">
        <f>IF(OR('2)送出し機関概要'!D213="※選択してください",'2)送出し機関概要'!D213=""),"",'2)送出し機関概要'!D213)</f>
        <v/>
      </c>
      <c r="C24" s="660" t="str">
        <f>IF(OR('2)送出し機関概要'!D214="(日本語)",'2)送出し機関概要'!D214=""),"",'2)送出し機関概要'!D214)</f>
        <v/>
      </c>
      <c r="D24" s="689"/>
      <c r="E24" s="431"/>
      <c r="F24" s="432"/>
      <c r="G24" s="432"/>
      <c r="H24" s="432"/>
      <c r="I24" s="432"/>
      <c r="J24" s="432"/>
      <c r="K24" s="433"/>
      <c r="L24" s="150">
        <f t="shared" si="0"/>
        <v>0</v>
      </c>
    </row>
    <row r="25" spans="1:12" s="115" customFormat="1" ht="13.5" hidden="1" customHeight="1" x14ac:dyDescent="0.35">
      <c r="A25" s="90" t="str">
        <f>IF(B25="","",'2)送出し機関概要'!B223)</f>
        <v/>
      </c>
      <c r="B25" s="94" t="str">
        <f>IF(OR('2)送出し機関概要'!D224="※選択してください",'2)送出し機関概要'!D224=""),"",'2)送出し機関概要'!D224)</f>
        <v/>
      </c>
      <c r="C25" s="662" t="str">
        <f>IF(OR('2)送出し機関概要'!D225="(日本語)",'2)送出し機関概要'!D225=""),"",'2)送出し機関概要'!D225)</f>
        <v/>
      </c>
      <c r="D25" s="688"/>
      <c r="E25" s="434"/>
      <c r="F25" s="435"/>
      <c r="G25" s="435"/>
      <c r="H25" s="435"/>
      <c r="I25" s="435"/>
      <c r="J25" s="435"/>
      <c r="K25" s="436"/>
      <c r="L25" s="56">
        <f t="shared" si="0"/>
        <v>0</v>
      </c>
    </row>
    <row r="26" spans="1:12" s="115" customFormat="1" ht="13.5" hidden="1" customHeight="1" x14ac:dyDescent="0.35">
      <c r="A26" s="146" t="str">
        <f>IF(B26="","",'2)送出し機関概要'!B234)</f>
        <v/>
      </c>
      <c r="B26" s="367" t="str">
        <f>IF(OR('2)送出し機関概要'!D235="※選択してください",'2)送出し機関概要'!D235=""),"",'2)送出し機関概要'!D235)</f>
        <v/>
      </c>
      <c r="C26" s="660" t="str">
        <f>IF(OR('2)送出し機関概要'!D236="(日本語)",'2)送出し機関概要'!D236=""),"",'2)送出し機関概要'!D236)</f>
        <v/>
      </c>
      <c r="D26" s="689"/>
      <c r="E26" s="431"/>
      <c r="F26" s="432"/>
      <c r="G26" s="432"/>
      <c r="H26" s="432"/>
      <c r="I26" s="432"/>
      <c r="J26" s="432"/>
      <c r="K26" s="433"/>
      <c r="L26" s="150">
        <f t="shared" si="0"/>
        <v>0</v>
      </c>
    </row>
    <row r="27" spans="1:12" s="115" customFormat="1" ht="13.5" hidden="1" customHeight="1" x14ac:dyDescent="0.35">
      <c r="A27" s="90" t="str">
        <f>IF(B27="","",'2)送出し機関概要'!B245)</f>
        <v/>
      </c>
      <c r="B27" s="94" t="str">
        <f>IF(OR('2)送出し機関概要'!D246="※選択してください",'2)送出し機関概要'!D246=""),"",'2)送出し機関概要'!D246)</f>
        <v/>
      </c>
      <c r="C27" s="662" t="str">
        <f>IF(OR('2)送出し機関概要'!D247="(日本語)",'2)送出し機関概要'!D247=""),"",'2)送出し機関概要'!D247)</f>
        <v/>
      </c>
      <c r="D27" s="688"/>
      <c r="E27" s="434"/>
      <c r="F27" s="435"/>
      <c r="G27" s="435"/>
      <c r="H27" s="435"/>
      <c r="I27" s="435"/>
      <c r="J27" s="435"/>
      <c r="K27" s="436"/>
      <c r="L27" s="56">
        <f t="shared" si="0"/>
        <v>0</v>
      </c>
    </row>
    <row r="28" spans="1:12" s="115" customFormat="1" ht="13.5" hidden="1" customHeight="1" x14ac:dyDescent="0.35">
      <c r="A28" s="146" t="str">
        <f>IF(B28="","",'2)送出し機関概要'!B256)</f>
        <v/>
      </c>
      <c r="B28" s="367" t="str">
        <f>IF(OR('2)送出し機関概要'!D257="※選択してください",'2)送出し機関概要'!D257=""),"",'2)送出し機関概要'!D257)</f>
        <v/>
      </c>
      <c r="C28" s="660" t="str">
        <f>IF(OR('2)送出し機関概要'!D258="(日本語)",'2)送出し機関概要'!D258=""),"",'2)送出し機関概要'!D258)</f>
        <v/>
      </c>
      <c r="D28" s="689"/>
      <c r="E28" s="431"/>
      <c r="F28" s="432"/>
      <c r="G28" s="432"/>
      <c r="H28" s="432"/>
      <c r="I28" s="432"/>
      <c r="J28" s="432"/>
      <c r="K28" s="433"/>
      <c r="L28" s="150">
        <f t="shared" si="0"/>
        <v>0</v>
      </c>
    </row>
    <row r="29" spans="1:12" s="115" customFormat="1" ht="13.5" hidden="1" customHeight="1" thickBot="1" x14ac:dyDescent="0.4">
      <c r="A29" s="91" t="str">
        <f>IF(B29="","",'2)送出し機関概要'!B267)</f>
        <v/>
      </c>
      <c r="B29" s="94" t="str">
        <f>IF(OR('2)送出し機関概要'!D268="※選択してください",'2)送出し機関概要'!D268=""),"",'2)送出し機関概要'!D268)</f>
        <v/>
      </c>
      <c r="C29" s="702" t="str">
        <f>IF(OR('2)送出し機関概要'!D269="(日本語)",'2)送出し機関概要'!D269=""),"",'2)送出し機関概要'!D269)</f>
        <v/>
      </c>
      <c r="D29" s="703"/>
      <c r="E29" s="437"/>
      <c r="F29" s="438"/>
      <c r="G29" s="438"/>
      <c r="H29" s="438"/>
      <c r="I29" s="438"/>
      <c r="J29" s="438"/>
      <c r="K29" s="439"/>
      <c r="L29" s="63">
        <f t="shared" si="0"/>
        <v>0</v>
      </c>
    </row>
    <row r="30" spans="1:12" ht="13.5" customHeight="1" thickTop="1" x14ac:dyDescent="0.35">
      <c r="A30" s="707" t="s">
        <v>314</v>
      </c>
      <c r="B30" s="708"/>
      <c r="C30" s="708"/>
      <c r="D30" s="709"/>
      <c r="E30" s="440" t="s">
        <v>12</v>
      </c>
      <c r="F30" s="441" t="s">
        <v>13</v>
      </c>
      <c r="G30" s="441" t="s">
        <v>14</v>
      </c>
      <c r="H30" s="441" t="s">
        <v>15</v>
      </c>
      <c r="I30" s="441" t="s">
        <v>16</v>
      </c>
      <c r="J30" s="441" t="s">
        <v>17</v>
      </c>
      <c r="K30" s="442" t="s">
        <v>18</v>
      </c>
      <c r="L30" s="443" t="s">
        <v>19</v>
      </c>
    </row>
    <row r="31" spans="1:12" ht="19.5" customHeight="1" x14ac:dyDescent="0.35">
      <c r="A31" s="710"/>
      <c r="B31" s="711"/>
      <c r="C31" s="711"/>
      <c r="D31" s="712"/>
      <c r="E31" s="61">
        <f t="shared" ref="E31:K31" si="1">SUM(E5:E29)</f>
        <v>0</v>
      </c>
      <c r="F31" s="59">
        <f t="shared" si="1"/>
        <v>0</v>
      </c>
      <c r="G31" s="59">
        <f t="shared" si="1"/>
        <v>0</v>
      </c>
      <c r="H31" s="59">
        <f t="shared" si="1"/>
        <v>0</v>
      </c>
      <c r="I31" s="59">
        <f t="shared" si="1"/>
        <v>0</v>
      </c>
      <c r="J31" s="59">
        <f t="shared" si="1"/>
        <v>0</v>
      </c>
      <c r="K31" s="60">
        <f t="shared" si="1"/>
        <v>0</v>
      </c>
      <c r="L31" s="64">
        <f>SUM(E31:K31)</f>
        <v>0</v>
      </c>
    </row>
    <row r="32" spans="1:12" ht="15" customHeight="1" x14ac:dyDescent="0.35">
      <c r="A32" s="704" t="s">
        <v>588</v>
      </c>
      <c r="B32" s="705"/>
      <c r="C32" s="705"/>
      <c r="D32" s="705"/>
      <c r="E32" s="705"/>
      <c r="F32" s="705"/>
      <c r="G32" s="705"/>
      <c r="H32" s="705"/>
      <c r="I32" s="705"/>
      <c r="J32" s="705"/>
      <c r="K32" s="705"/>
      <c r="L32" s="706"/>
    </row>
    <row r="33" spans="1:12" ht="16.5" customHeight="1" x14ac:dyDescent="0.35">
      <c r="A33" s="657" t="s">
        <v>198</v>
      </c>
      <c r="B33" s="658"/>
      <c r="C33" s="659"/>
      <c r="D33" s="690" t="s">
        <v>587</v>
      </c>
      <c r="E33" s="691"/>
      <c r="F33" s="691"/>
      <c r="G33" s="691"/>
      <c r="H33" s="691"/>
      <c r="I33" s="691"/>
      <c r="J33" s="691"/>
      <c r="K33" s="691"/>
      <c r="L33" s="692"/>
    </row>
    <row r="34" spans="1:12" ht="15" customHeight="1" x14ac:dyDescent="0.35">
      <c r="A34" s="654" t="s">
        <v>256</v>
      </c>
      <c r="B34" s="655"/>
      <c r="C34" s="656"/>
      <c r="D34" s="695"/>
      <c r="E34" s="696"/>
      <c r="F34" s="696"/>
      <c r="G34" s="696"/>
      <c r="H34" s="696"/>
      <c r="I34" s="696"/>
      <c r="J34" s="696"/>
      <c r="K34" s="696"/>
      <c r="L34" s="697"/>
    </row>
    <row r="35" spans="1:12" ht="15" customHeight="1" x14ac:dyDescent="0.35">
      <c r="A35" s="654" t="s">
        <v>257</v>
      </c>
      <c r="B35" s="655"/>
      <c r="C35" s="656"/>
      <c r="D35" s="693" t="s">
        <v>187</v>
      </c>
      <c r="E35" s="693"/>
      <c r="F35" s="693"/>
      <c r="G35" s="693"/>
      <c r="H35" s="693"/>
      <c r="I35" s="693"/>
      <c r="J35" s="693"/>
      <c r="K35" s="693"/>
      <c r="L35" s="694"/>
    </row>
    <row r="36" spans="1:12" ht="15" customHeight="1" x14ac:dyDescent="0.35">
      <c r="A36" s="651" t="s">
        <v>258</v>
      </c>
      <c r="B36" s="652"/>
      <c r="C36" s="653"/>
      <c r="D36" s="699"/>
      <c r="E36" s="700"/>
      <c r="F36" s="700"/>
      <c r="G36" s="700"/>
      <c r="H36" s="700"/>
      <c r="I36" s="700"/>
      <c r="J36" s="700"/>
      <c r="K36" s="700"/>
      <c r="L36" s="701"/>
    </row>
    <row r="37" spans="1:12" ht="9" customHeight="1" x14ac:dyDescent="0.35">
      <c r="A37" s="7"/>
      <c r="B37" s="7"/>
      <c r="C37" s="7"/>
      <c r="D37" s="7"/>
    </row>
    <row r="38" spans="1:12" ht="18" customHeight="1" x14ac:dyDescent="0.35">
      <c r="A38" s="495" t="s">
        <v>107</v>
      </c>
      <c r="B38" s="496"/>
      <c r="C38" s="496"/>
      <c r="D38" s="496"/>
      <c r="E38" s="496"/>
      <c r="F38" s="496"/>
      <c r="G38" s="496"/>
      <c r="H38" s="496"/>
      <c r="I38" s="496"/>
      <c r="J38" s="496"/>
      <c r="K38" s="496"/>
      <c r="L38" s="497"/>
    </row>
    <row r="39" spans="1:12" x14ac:dyDescent="0.35">
      <c r="A39" s="644" t="s">
        <v>89</v>
      </c>
      <c r="B39" s="645"/>
      <c r="C39" s="645"/>
      <c r="D39" s="645"/>
      <c r="E39" s="646"/>
      <c r="F39" s="646"/>
      <c r="G39" s="646"/>
      <c r="H39" s="646"/>
      <c r="I39" s="646"/>
      <c r="J39" s="646"/>
      <c r="K39" s="646"/>
      <c r="L39" s="647"/>
    </row>
    <row r="40" spans="1:12" ht="18" customHeight="1" x14ac:dyDescent="0.35">
      <c r="A40" s="686" t="s">
        <v>259</v>
      </c>
      <c r="B40" s="687"/>
      <c r="C40" s="687"/>
      <c r="D40" s="687"/>
      <c r="E40" s="687"/>
      <c r="F40" s="684"/>
      <c r="G40" s="684"/>
      <c r="H40" s="684"/>
      <c r="I40" s="684"/>
      <c r="J40" s="684"/>
      <c r="K40" s="684"/>
      <c r="L40" s="685"/>
    </row>
    <row r="41" spans="1:12" ht="34.5" customHeight="1" x14ac:dyDescent="0.35">
      <c r="A41" s="672"/>
      <c r="B41" s="673"/>
      <c r="C41" s="673"/>
      <c r="D41" s="673"/>
      <c r="E41" s="673"/>
      <c r="F41" s="673"/>
      <c r="G41" s="673"/>
      <c r="H41" s="673"/>
      <c r="I41" s="673"/>
      <c r="J41" s="673"/>
      <c r="K41" s="673"/>
      <c r="L41" s="674"/>
    </row>
    <row r="42" spans="1:12" ht="34.5" customHeight="1" x14ac:dyDescent="0.35">
      <c r="A42" s="678"/>
      <c r="B42" s="679"/>
      <c r="C42" s="679"/>
      <c r="D42" s="679"/>
      <c r="E42" s="679"/>
      <c r="F42" s="679"/>
      <c r="G42" s="679"/>
      <c r="H42" s="679"/>
      <c r="I42" s="679"/>
      <c r="J42" s="679"/>
      <c r="K42" s="679"/>
      <c r="L42" s="680"/>
    </row>
    <row r="43" spans="1:12" ht="18" customHeight="1" x14ac:dyDescent="0.35">
      <c r="A43" s="668" t="s">
        <v>625</v>
      </c>
      <c r="B43" s="669"/>
      <c r="C43" s="669"/>
      <c r="D43" s="669"/>
      <c r="E43" s="669"/>
      <c r="F43" s="670"/>
      <c r="G43" s="670"/>
      <c r="H43" s="670"/>
      <c r="I43" s="670"/>
      <c r="J43" s="670"/>
      <c r="K43" s="670"/>
      <c r="L43" s="671"/>
    </row>
    <row r="44" spans="1:12" ht="34.5" customHeight="1" x14ac:dyDescent="0.35">
      <c r="A44" s="672"/>
      <c r="B44" s="673"/>
      <c r="C44" s="673"/>
      <c r="D44" s="673"/>
      <c r="E44" s="673"/>
      <c r="F44" s="673"/>
      <c r="G44" s="673"/>
      <c r="H44" s="673"/>
      <c r="I44" s="673"/>
      <c r="J44" s="673"/>
      <c r="K44" s="673"/>
      <c r="L44" s="674"/>
    </row>
    <row r="45" spans="1:12" ht="34.5" customHeight="1" x14ac:dyDescent="0.35">
      <c r="A45" s="678"/>
      <c r="B45" s="679"/>
      <c r="C45" s="679"/>
      <c r="D45" s="679"/>
      <c r="E45" s="679"/>
      <c r="F45" s="679"/>
      <c r="G45" s="679"/>
      <c r="H45" s="679"/>
      <c r="I45" s="679"/>
      <c r="J45" s="679"/>
      <c r="K45" s="679"/>
      <c r="L45" s="680"/>
    </row>
    <row r="46" spans="1:12" ht="18" customHeight="1" x14ac:dyDescent="0.35">
      <c r="A46" s="668" t="s">
        <v>624</v>
      </c>
      <c r="B46" s="669"/>
      <c r="C46" s="669"/>
      <c r="D46" s="669"/>
      <c r="E46" s="669"/>
      <c r="F46" s="670"/>
      <c r="G46" s="670"/>
      <c r="H46" s="670"/>
      <c r="I46" s="670"/>
      <c r="J46" s="670"/>
      <c r="K46" s="670"/>
      <c r="L46" s="671"/>
    </row>
    <row r="47" spans="1:12" ht="34.5" customHeight="1" x14ac:dyDescent="0.35">
      <c r="A47" s="672"/>
      <c r="B47" s="673"/>
      <c r="C47" s="673"/>
      <c r="D47" s="673"/>
      <c r="E47" s="673"/>
      <c r="F47" s="673"/>
      <c r="G47" s="673"/>
      <c r="H47" s="673"/>
      <c r="I47" s="673"/>
      <c r="J47" s="673"/>
      <c r="K47" s="673"/>
      <c r="L47" s="674"/>
    </row>
    <row r="48" spans="1:12" ht="34.5" customHeight="1" x14ac:dyDescent="0.35">
      <c r="A48" s="678"/>
      <c r="B48" s="679"/>
      <c r="C48" s="679"/>
      <c r="D48" s="679"/>
      <c r="E48" s="679"/>
      <c r="F48" s="679"/>
      <c r="G48" s="679"/>
      <c r="H48" s="679"/>
      <c r="I48" s="679"/>
      <c r="J48" s="679"/>
      <c r="K48" s="679"/>
      <c r="L48" s="680"/>
    </row>
    <row r="49" spans="1:12" ht="18" customHeight="1" x14ac:dyDescent="0.35">
      <c r="A49" s="681" t="s">
        <v>626</v>
      </c>
      <c r="B49" s="682"/>
      <c r="C49" s="683"/>
      <c r="D49" s="683"/>
      <c r="E49" s="683"/>
      <c r="F49" s="684"/>
      <c r="G49" s="684"/>
      <c r="H49" s="684"/>
      <c r="I49" s="684"/>
      <c r="J49" s="684"/>
      <c r="K49" s="684"/>
      <c r="L49" s="685"/>
    </row>
    <row r="50" spans="1:12" ht="23.25" customHeight="1" x14ac:dyDescent="0.35">
      <c r="A50" s="672"/>
      <c r="B50" s="673"/>
      <c r="C50" s="673"/>
      <c r="D50" s="673"/>
      <c r="E50" s="673"/>
      <c r="F50" s="673"/>
      <c r="G50" s="673"/>
      <c r="H50" s="673"/>
      <c r="I50" s="673"/>
      <c r="J50" s="673"/>
      <c r="K50" s="673"/>
      <c r="L50" s="674"/>
    </row>
    <row r="51" spans="1:12" ht="23.25" customHeight="1" x14ac:dyDescent="0.35">
      <c r="A51" s="675"/>
      <c r="B51" s="676"/>
      <c r="C51" s="676"/>
      <c r="D51" s="676"/>
      <c r="E51" s="676"/>
      <c r="F51" s="676"/>
      <c r="G51" s="676"/>
      <c r="H51" s="676"/>
      <c r="I51" s="676"/>
      <c r="J51" s="676"/>
      <c r="K51" s="676"/>
      <c r="L51" s="677"/>
    </row>
  </sheetData>
  <sheetProtection algorithmName="SHA-512" hashValue="3d1HfVQvzeoRsucOIqvi5l8AoXA5WJS9MaaAhfiF1tUK2GV3JstaVVzdbxCxgQYur00IGlZG9jkcIDNZ7W7s/Q==" saltValue="UnwpMb/Ojf0Vqmd/e9prNw==" spinCount="100000" sheet="1" formatCells="0" formatColumns="0" formatRows="0" selectLockedCells="1"/>
  <mergeCells count="48">
    <mergeCell ref="C17:D17"/>
    <mergeCell ref="C18:D18"/>
    <mergeCell ref="C19:D19"/>
    <mergeCell ref="C20:D20"/>
    <mergeCell ref="D36:L36"/>
    <mergeCell ref="C27:D27"/>
    <mergeCell ref="C28:D28"/>
    <mergeCell ref="C29:D29"/>
    <mergeCell ref="A32:L32"/>
    <mergeCell ref="A30:D31"/>
    <mergeCell ref="A41:L42"/>
    <mergeCell ref="A40:L40"/>
    <mergeCell ref="C9:D9"/>
    <mergeCell ref="C10:D10"/>
    <mergeCell ref="C11:D11"/>
    <mergeCell ref="C12:D12"/>
    <mergeCell ref="C13:D13"/>
    <mergeCell ref="C21:D21"/>
    <mergeCell ref="C22:D22"/>
    <mergeCell ref="C23:D23"/>
    <mergeCell ref="C24:D24"/>
    <mergeCell ref="C25:D25"/>
    <mergeCell ref="C26:D26"/>
    <mergeCell ref="D33:L33"/>
    <mergeCell ref="D35:L35"/>
    <mergeCell ref="D34:L34"/>
    <mergeCell ref="A43:L43"/>
    <mergeCell ref="A46:L46"/>
    <mergeCell ref="A50:L51"/>
    <mergeCell ref="A47:L48"/>
    <mergeCell ref="A44:L45"/>
    <mergeCell ref="A49:L49"/>
    <mergeCell ref="A2:L2"/>
    <mergeCell ref="A39:L39"/>
    <mergeCell ref="A38:L38"/>
    <mergeCell ref="A3:L3"/>
    <mergeCell ref="A36:C36"/>
    <mergeCell ref="A35:C35"/>
    <mergeCell ref="A34:C34"/>
    <mergeCell ref="A33:C33"/>
    <mergeCell ref="C14:D14"/>
    <mergeCell ref="C15:D15"/>
    <mergeCell ref="C16:D16"/>
    <mergeCell ref="C4:D4"/>
    <mergeCell ref="C5:D5"/>
    <mergeCell ref="C6:D6"/>
    <mergeCell ref="C7:D7"/>
    <mergeCell ref="C8:D8"/>
  </mergeCells>
  <phoneticPr fontId="11"/>
  <conditionalFormatting sqref="A47:B47 A44:B44 A41:B41">
    <cfRule type="containsBlanks" dxfId="612" priority="73">
      <formula>LEN(TRIM(A41))=0</formula>
    </cfRule>
  </conditionalFormatting>
  <conditionalFormatting sqref="E5:K5">
    <cfRule type="expression" dxfId="611" priority="59">
      <formula>AND($B5&lt;&gt;"",$L5=0)</formula>
    </cfRule>
  </conditionalFormatting>
  <conditionalFormatting sqref="E6:K6">
    <cfRule type="expression" dxfId="610" priority="45">
      <formula>AND($B6&lt;&gt;"",$L6=0)</formula>
    </cfRule>
  </conditionalFormatting>
  <conditionalFormatting sqref="E7:K7">
    <cfRule type="expression" dxfId="609" priority="44">
      <formula>AND($B7&lt;&gt;"",$L7=0)</formula>
    </cfRule>
  </conditionalFormatting>
  <conditionalFormatting sqref="E8:K8">
    <cfRule type="expression" dxfId="608" priority="43">
      <formula>AND($B8&lt;&gt;"",$L8=0)</formula>
    </cfRule>
  </conditionalFormatting>
  <conditionalFormatting sqref="E9:K9">
    <cfRule type="expression" dxfId="607" priority="42">
      <formula>AND($B9&lt;&gt;"",$L9=0)</formula>
    </cfRule>
  </conditionalFormatting>
  <conditionalFormatting sqref="E10:K10">
    <cfRule type="expression" dxfId="606" priority="41">
      <formula>AND($B10&lt;&gt;"",$L10=0)</formula>
    </cfRule>
  </conditionalFormatting>
  <conditionalFormatting sqref="E11:K11">
    <cfRule type="expression" dxfId="605" priority="40">
      <formula>AND($B11&lt;&gt;"",$L11=0)</formula>
    </cfRule>
  </conditionalFormatting>
  <conditionalFormatting sqref="E12:K12">
    <cfRule type="expression" dxfId="604" priority="39">
      <formula>AND($B12&lt;&gt;"",$L12=0)</formula>
    </cfRule>
  </conditionalFormatting>
  <conditionalFormatting sqref="E13:K13">
    <cfRule type="expression" dxfId="603" priority="38">
      <formula>AND($B13&lt;&gt;"",$L13=0)</formula>
    </cfRule>
  </conditionalFormatting>
  <conditionalFormatting sqref="E14:K14">
    <cfRule type="expression" dxfId="602" priority="37">
      <formula>AND($B14&lt;&gt;"",$L14=0)</formula>
    </cfRule>
  </conditionalFormatting>
  <conditionalFormatting sqref="E15:K15">
    <cfRule type="expression" dxfId="601" priority="36">
      <formula>AND($B15&lt;&gt;"",$L15=0)</formula>
    </cfRule>
  </conditionalFormatting>
  <conditionalFormatting sqref="E16:K16">
    <cfRule type="expression" dxfId="600" priority="35">
      <formula>AND($B16&lt;&gt;"",$L16=0)</formula>
    </cfRule>
  </conditionalFormatting>
  <conditionalFormatting sqref="F17:K17">
    <cfRule type="expression" dxfId="599" priority="34">
      <formula>AND($B17&lt;&gt;"",$L17=0)</formula>
    </cfRule>
  </conditionalFormatting>
  <conditionalFormatting sqref="E18:K18">
    <cfRule type="expression" dxfId="598" priority="33">
      <formula>AND($B18&lt;&gt;"",$L18=0)</formula>
    </cfRule>
  </conditionalFormatting>
  <conditionalFormatting sqref="E19:K19">
    <cfRule type="expression" dxfId="597" priority="32">
      <formula>AND($B19&lt;&gt;"",$L19=0)</formula>
    </cfRule>
  </conditionalFormatting>
  <conditionalFormatting sqref="E20:K20">
    <cfRule type="expression" dxfId="596" priority="29">
      <formula>AND($B20&lt;&gt;"",$L20=0)</formula>
    </cfRule>
  </conditionalFormatting>
  <conditionalFormatting sqref="E21:K21">
    <cfRule type="expression" dxfId="595" priority="28">
      <formula>AND($B21&lt;&gt;"",$L21=0)</formula>
    </cfRule>
  </conditionalFormatting>
  <conditionalFormatting sqref="E22:K22">
    <cfRule type="expression" dxfId="594" priority="27">
      <formula>AND($B22&lt;&gt;"",$L22=0)</formula>
    </cfRule>
  </conditionalFormatting>
  <conditionalFormatting sqref="E23:K23">
    <cfRule type="expression" dxfId="593" priority="26">
      <formula>AND($B23&lt;&gt;"",$L23=0)</formula>
    </cfRule>
  </conditionalFormatting>
  <conditionalFormatting sqref="E24:K24">
    <cfRule type="expression" dxfId="592" priority="25">
      <formula>AND($B24&lt;&gt;"",$L24=0)</formula>
    </cfRule>
  </conditionalFormatting>
  <conditionalFormatting sqref="E25:K25">
    <cfRule type="expression" dxfId="591" priority="24">
      <formula>AND($B25&lt;&gt;"",$L25=0)</formula>
    </cfRule>
  </conditionalFormatting>
  <conditionalFormatting sqref="E26:K26">
    <cfRule type="expression" dxfId="590" priority="23">
      <formula>AND($B26&lt;&gt;"",$L26=0)</formula>
    </cfRule>
  </conditionalFormatting>
  <conditionalFormatting sqref="E27:K27">
    <cfRule type="expression" dxfId="589" priority="22">
      <formula>AND($B27&lt;&gt;"",$L27=0)</formula>
    </cfRule>
  </conditionalFormatting>
  <conditionalFormatting sqref="E28:K28">
    <cfRule type="expression" dxfId="588" priority="21">
      <formula>AND($B28&lt;&gt;"",$L28=0)</formula>
    </cfRule>
  </conditionalFormatting>
  <conditionalFormatting sqref="E29:K29">
    <cfRule type="expression" dxfId="587" priority="20">
      <formula>AND($B29&lt;&gt;"",$L29=0)</formula>
    </cfRule>
  </conditionalFormatting>
  <conditionalFormatting sqref="E5:L29">
    <cfRule type="expression" dxfId="586" priority="1">
      <formula>$L$31&gt;15</formula>
    </cfRule>
    <cfRule type="expression" dxfId="585" priority="3">
      <formula>$L$31&gt;28</formula>
    </cfRule>
  </conditionalFormatting>
  <conditionalFormatting sqref="D33">
    <cfRule type="expression" dxfId="584" priority="18">
      <formula>OR(D33="",D33="※自己資金招へい者の有無を選択してください （ありの場合は以下に記入）")</formula>
    </cfRule>
  </conditionalFormatting>
  <conditionalFormatting sqref="E31:L31">
    <cfRule type="expression" dxfId="583" priority="2">
      <formula>$L$31&gt;28</formula>
    </cfRule>
    <cfRule type="expression" dxfId="582" priority="17">
      <formula>$L$31&gt;15</formula>
    </cfRule>
  </conditionalFormatting>
  <conditionalFormatting sqref="D34:L34">
    <cfRule type="expression" dxfId="581" priority="11">
      <formula>$D$33="該当なし"</formula>
    </cfRule>
    <cfRule type="expression" dxfId="580" priority="74">
      <formula>AND(D33="自己資金招へい者あり",D34="")</formula>
    </cfRule>
  </conditionalFormatting>
  <conditionalFormatting sqref="D35:L35">
    <cfRule type="expression" dxfId="579" priority="4">
      <formula>$D$33="※自己資金招へい者の有無を選択してください （ありの場合は以下に記入）"</formula>
    </cfRule>
    <cfRule type="expression" dxfId="578" priority="9">
      <formula>$D$33="該当なし"</formula>
    </cfRule>
    <cfRule type="expression" dxfId="577" priority="10">
      <formula>AND($D$33="自己資金招へい者あり",$D$35="（例：〇〇大学/中国）")</formula>
    </cfRule>
  </conditionalFormatting>
  <conditionalFormatting sqref="D36:L36">
    <cfRule type="expression" dxfId="576" priority="7">
      <formula>$D$33="該当なし"</formula>
    </cfRule>
    <cfRule type="expression" dxfId="575" priority="8">
      <formula>AND($D$33="自己資金招へい者あり",$D$36="")</formula>
    </cfRule>
  </conditionalFormatting>
  <conditionalFormatting sqref="A34:C36">
    <cfRule type="expression" dxfId="574" priority="5">
      <formula>$D$33="該当なし"</formula>
    </cfRule>
  </conditionalFormatting>
  <conditionalFormatting sqref="E17">
    <cfRule type="expression" dxfId="573" priority="19">
      <formula>AND($B17&lt;&gt;"",$L17=0)</formula>
    </cfRule>
  </conditionalFormatting>
  <dataValidations count="6">
    <dataValidation imeMode="off" allowBlank="1" showInputMessage="1" showErrorMessage="1" sqref="E3:K3 E30:K31" xr:uid="{4FC62FB2-2038-4F0B-AD38-59BAB51A753B}"/>
    <dataValidation type="custom" imeMode="disabled" allowBlank="1" showInputMessage="1" showErrorMessage="1" error="自己資金招へい者の有無欄で【自己資金招へい者あり】を選択してから入力してください。_x000a_また50人以上は入力できません。" prompt="人数(数字)のみ_x000a_入力してください。" sqref="D34:L34" xr:uid="{DC83068F-12E4-4B09-96EC-557AB86F57F3}">
      <formula1>OR(AND(D33="自己資金招へい者あり",D34&lt;51),D34="")</formula1>
    </dataValidation>
    <dataValidation type="custom" imeMode="halfAlpha" allowBlank="1" showInputMessage="1" showErrorMessage="1" error="自己資金招へい者の有無欄で【自己資金招へい者あり】を選択してから入力してください。" prompt="金額(数字)のみ_x000a_入力してください。" sqref="D36:L36" xr:uid="{61243B41-7BEC-4565-98AF-F39DC270CCEE}">
      <formula1>OR(AND(D33="自己資金招へい者あり",D36&lt;&gt;""),D36="")</formula1>
    </dataValidation>
    <dataValidation type="list" allowBlank="1" showInputMessage="1" showErrorMessage="1" sqref="D33:L33" xr:uid="{AD178CA9-7E5B-40ED-9DBB-FFFAD377D3F2}">
      <formula1>"※自己資金招へい者の有無を選択してください （ありの場合は以下に記入）,自己資金招へい者あり,該当なし"</formula1>
    </dataValidation>
    <dataValidation imeMode="disabled" allowBlank="1" showInputMessage="1" showErrorMessage="1" sqref="E5:K29" xr:uid="{7E9ABA4E-BA90-4F3C-B3E3-C121580EEEC1}"/>
    <dataValidation type="custom" imeMode="on" allowBlank="1" showInputMessage="1" showErrorMessage="1" error="自己資金招へい者の有無欄で【自己資金招へい者あり】を選択してから入力してください。_x000a_" sqref="D35:L35" xr:uid="{77DC305D-82FF-4AFF-9746-E9555A3BC96B}">
      <formula1>OR(AND(D33="自己資金招へい者あり",D35&lt;&gt;""),D35="")</formula1>
    </dataValidation>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43"/>
  <sheetViews>
    <sheetView showGridLines="0" zoomScaleNormal="100" zoomScaleSheetLayoutView="101" workbookViewId="0"/>
  </sheetViews>
  <sheetFormatPr defaultColWidth="8.85546875" defaultRowHeight="15" x14ac:dyDescent="0.35"/>
  <cols>
    <col min="1" max="1" width="14.2109375" customWidth="1"/>
    <col min="2" max="2" width="16.78515625" customWidth="1"/>
    <col min="3" max="3" width="22.78515625" customWidth="1"/>
    <col min="4" max="4" width="4.78515625" customWidth="1"/>
    <col min="5" max="5" width="22.78515625" customWidth="1"/>
    <col min="6" max="6" width="2.78515625" customWidth="1"/>
    <col min="7" max="7" width="23.78515625" customWidth="1"/>
    <col min="9" max="9" width="17.78515625" bestFit="1" customWidth="1"/>
    <col min="10" max="10" width="3" bestFit="1" customWidth="1"/>
    <col min="11" max="11" width="17.35546875" bestFit="1" customWidth="1"/>
  </cols>
  <sheetData>
    <row r="1" spans="1:7" x14ac:dyDescent="0.35">
      <c r="A1" s="52"/>
      <c r="B1" s="751" t="str">
        <f>'1)受入れ機関概要'!G1</f>
        <v>Ver.2301</v>
      </c>
      <c r="C1" s="751"/>
      <c r="D1" s="751"/>
      <c r="E1" s="751"/>
    </row>
    <row r="2" spans="1:7" ht="18" customHeight="1" x14ac:dyDescent="0.35">
      <c r="A2" s="495" t="s">
        <v>180</v>
      </c>
      <c r="B2" s="496"/>
      <c r="C2" s="496"/>
      <c r="D2" s="496"/>
      <c r="E2" s="497"/>
    </row>
    <row r="3" spans="1:7" ht="26.25" customHeight="1" thickBot="1" x14ac:dyDescent="0.4">
      <c r="A3" s="80" t="s">
        <v>146</v>
      </c>
      <c r="B3" s="758" t="s">
        <v>138</v>
      </c>
      <c r="C3" s="759"/>
      <c r="D3" s="759"/>
      <c r="E3" s="760"/>
    </row>
    <row r="4" spans="1:7" ht="31.5" customHeight="1" x14ac:dyDescent="0.3">
      <c r="A4" s="81" t="s">
        <v>113</v>
      </c>
      <c r="B4" s="755" t="str">
        <f>IF('1)受入れ機関概要'!C6="","テーマ未記入　※1)受入れ機関概要シートに記入してください",'1)受入れ機関概要'!C6)</f>
        <v>テーマ未記入　※1)受入れ機関概要シートに記入してください</v>
      </c>
      <c r="C4" s="756"/>
      <c r="D4" s="756"/>
      <c r="E4" s="757"/>
      <c r="F4" s="151"/>
      <c r="G4" s="162" t="s">
        <v>245</v>
      </c>
    </row>
    <row r="5" spans="1:7" ht="26.15" customHeight="1" thickBot="1" x14ac:dyDescent="0.4">
      <c r="A5" s="46" t="s">
        <v>158</v>
      </c>
      <c r="B5" s="752" t="str">
        <f>IF(OR('1)受入れ機関概要'!C7="※選択してください",'1)受入れ機関概要'!C7=""),"コース未選択　※1)受入れ機関概要シートで選択してください",'1)受入れ機関概要'!C7)</f>
        <v>コース未選択　※1)受入れ機関概要シートで選択してください</v>
      </c>
      <c r="C5" s="753"/>
      <c r="D5" s="753"/>
      <c r="E5" s="754"/>
      <c r="F5" s="152"/>
    </row>
    <row r="6" spans="1:7" x14ac:dyDescent="0.3">
      <c r="A6" s="775" t="s">
        <v>267</v>
      </c>
      <c r="B6" s="776"/>
      <c r="C6" s="776"/>
      <c r="D6" s="776"/>
      <c r="E6" s="777"/>
    </row>
    <row r="7" spans="1:7" ht="15" customHeight="1" x14ac:dyDescent="0.35">
      <c r="A7" s="794" t="s">
        <v>315</v>
      </c>
      <c r="B7" s="795"/>
      <c r="C7" s="795"/>
      <c r="D7" s="795"/>
      <c r="E7" s="796"/>
    </row>
    <row r="8" spans="1:7" ht="51" customHeight="1" x14ac:dyDescent="0.35">
      <c r="A8" s="728"/>
      <c r="B8" s="729"/>
      <c r="C8" s="729"/>
      <c r="D8" s="729"/>
      <c r="E8" s="730"/>
    </row>
    <row r="9" spans="1:7" x14ac:dyDescent="0.3">
      <c r="A9" s="791" t="s">
        <v>268</v>
      </c>
      <c r="B9" s="792"/>
      <c r="C9" s="792"/>
      <c r="D9" s="792"/>
      <c r="E9" s="793"/>
    </row>
    <row r="10" spans="1:7" x14ac:dyDescent="0.35">
      <c r="A10" s="797" t="s">
        <v>323</v>
      </c>
      <c r="B10" s="798"/>
      <c r="C10" s="798"/>
      <c r="D10" s="798"/>
      <c r="E10" s="799"/>
    </row>
    <row r="11" spans="1:7" x14ac:dyDescent="0.3">
      <c r="A11" s="788" t="s">
        <v>269</v>
      </c>
      <c r="B11" s="789"/>
      <c r="C11" s="789"/>
      <c r="D11" s="789"/>
      <c r="E11" s="790"/>
    </row>
    <row r="12" spans="1:7" x14ac:dyDescent="0.35">
      <c r="A12" s="800" t="s">
        <v>318</v>
      </c>
      <c r="B12" s="801"/>
      <c r="C12" s="801"/>
      <c r="D12" s="801"/>
      <c r="E12" s="802"/>
    </row>
    <row r="13" spans="1:7" ht="51" customHeight="1" x14ac:dyDescent="0.35">
      <c r="A13" s="725" t="s">
        <v>631</v>
      </c>
      <c r="B13" s="726"/>
      <c r="C13" s="726"/>
      <c r="D13" s="726"/>
      <c r="E13" s="727"/>
    </row>
    <row r="14" spans="1:7" ht="51" customHeight="1" x14ac:dyDescent="0.35">
      <c r="A14" s="725"/>
      <c r="B14" s="726"/>
      <c r="C14" s="726"/>
      <c r="D14" s="726"/>
      <c r="E14" s="727"/>
    </row>
    <row r="15" spans="1:7" ht="51" customHeight="1" x14ac:dyDescent="0.35">
      <c r="A15" s="725"/>
      <c r="B15" s="726"/>
      <c r="C15" s="726"/>
      <c r="D15" s="726"/>
      <c r="E15" s="727"/>
    </row>
    <row r="16" spans="1:7" ht="15" customHeight="1" x14ac:dyDescent="0.35">
      <c r="A16" s="785" t="s">
        <v>613</v>
      </c>
      <c r="B16" s="786"/>
      <c r="C16" s="786"/>
      <c r="D16" s="786"/>
      <c r="E16" s="787"/>
    </row>
    <row r="17" spans="1:11" ht="27" customHeight="1" x14ac:dyDescent="0.35">
      <c r="A17" s="803" t="s">
        <v>610</v>
      </c>
      <c r="B17" s="804"/>
      <c r="C17" s="804"/>
      <c r="D17" s="804"/>
      <c r="E17" s="805"/>
    </row>
    <row r="18" spans="1:11" ht="51" customHeight="1" x14ac:dyDescent="0.35">
      <c r="A18" s="725"/>
      <c r="B18" s="726"/>
      <c r="C18" s="726"/>
      <c r="D18" s="726"/>
      <c r="E18" s="727"/>
    </row>
    <row r="19" spans="1:11" ht="51" customHeight="1" x14ac:dyDescent="0.35">
      <c r="A19" s="725"/>
      <c r="B19" s="726"/>
      <c r="C19" s="726"/>
      <c r="D19" s="726"/>
      <c r="E19" s="727"/>
    </row>
    <row r="20" spans="1:11" ht="51" customHeight="1" x14ac:dyDescent="0.35">
      <c r="A20" s="725"/>
      <c r="B20" s="726"/>
      <c r="C20" s="726"/>
      <c r="D20" s="726"/>
      <c r="E20" s="727"/>
    </row>
    <row r="21" spans="1:11" s="10" customFormat="1" ht="30" customHeight="1" x14ac:dyDescent="0.35">
      <c r="A21" s="785" t="s">
        <v>618</v>
      </c>
      <c r="B21" s="786"/>
      <c r="C21" s="786"/>
      <c r="D21" s="786"/>
      <c r="E21" s="787"/>
    </row>
    <row r="22" spans="1:11" ht="52.9" customHeight="1" x14ac:dyDescent="0.35">
      <c r="A22" s="748" t="s">
        <v>611</v>
      </c>
      <c r="B22" s="749"/>
      <c r="C22" s="749"/>
      <c r="D22" s="749"/>
      <c r="E22" s="750"/>
    </row>
    <row r="23" spans="1:11" ht="51" customHeight="1" x14ac:dyDescent="0.35">
      <c r="A23" s="779"/>
      <c r="B23" s="780"/>
      <c r="C23" s="780"/>
      <c r="D23" s="780"/>
      <c r="E23" s="781"/>
    </row>
    <row r="24" spans="1:11" ht="51" customHeight="1" x14ac:dyDescent="0.35">
      <c r="A24" s="779"/>
      <c r="B24" s="780"/>
      <c r="C24" s="780"/>
      <c r="D24" s="780"/>
      <c r="E24" s="781"/>
    </row>
    <row r="25" spans="1:11" ht="51" customHeight="1" x14ac:dyDescent="0.35">
      <c r="A25" s="782"/>
      <c r="B25" s="783"/>
      <c r="C25" s="783"/>
      <c r="D25" s="783"/>
      <c r="E25" s="784"/>
    </row>
    <row r="26" spans="1:11" ht="18" customHeight="1" x14ac:dyDescent="0.35">
      <c r="A26" s="778" t="s">
        <v>195</v>
      </c>
      <c r="B26" s="646"/>
      <c r="C26" s="646"/>
      <c r="D26" s="646"/>
      <c r="E26" s="647"/>
    </row>
    <row r="27" spans="1:11" x14ac:dyDescent="0.35">
      <c r="A27" s="713" t="s">
        <v>282</v>
      </c>
      <c r="B27" s="714"/>
      <c r="C27" s="714"/>
      <c r="D27" s="714"/>
      <c r="E27" s="715"/>
    </row>
    <row r="28" spans="1:11" ht="51" customHeight="1" x14ac:dyDescent="0.35">
      <c r="A28" s="734"/>
      <c r="B28" s="735"/>
      <c r="C28" s="735"/>
      <c r="D28" s="735"/>
      <c r="E28" s="736"/>
    </row>
    <row r="29" spans="1:11" ht="51" customHeight="1" x14ac:dyDescent="0.35">
      <c r="A29" s="737"/>
      <c r="B29" s="738"/>
      <c r="C29" s="738"/>
      <c r="D29" s="738"/>
      <c r="E29" s="739"/>
    </row>
    <row r="30" spans="1:11" ht="51" customHeight="1" x14ac:dyDescent="0.3">
      <c r="A30" s="740"/>
      <c r="B30" s="741"/>
      <c r="C30" s="741"/>
      <c r="D30" s="741"/>
      <c r="E30" s="742"/>
      <c r="G30" s="263" t="s">
        <v>283</v>
      </c>
    </row>
    <row r="31" spans="1:11" x14ac:dyDescent="0.35">
      <c r="A31" s="713" t="s">
        <v>619</v>
      </c>
      <c r="B31" s="714"/>
      <c r="C31" s="714"/>
      <c r="D31" s="714"/>
      <c r="E31" s="715"/>
      <c r="G31" s="763" t="s">
        <v>621</v>
      </c>
      <c r="H31" s="764"/>
      <c r="I31" s="764"/>
      <c r="J31" s="764"/>
      <c r="K31" s="765"/>
    </row>
    <row r="32" spans="1:11" ht="51" customHeight="1" x14ac:dyDescent="0.35">
      <c r="A32" s="734"/>
      <c r="B32" s="735"/>
      <c r="C32" s="735"/>
      <c r="D32" s="735"/>
      <c r="E32" s="736"/>
      <c r="G32" s="766" t="s">
        <v>620</v>
      </c>
      <c r="H32" s="767"/>
      <c r="I32" s="767"/>
      <c r="J32" s="767"/>
      <c r="K32" s="768"/>
    </row>
    <row r="33" spans="1:11" ht="51" customHeight="1" x14ac:dyDescent="0.35">
      <c r="A33" s="737"/>
      <c r="B33" s="738"/>
      <c r="C33" s="738"/>
      <c r="D33" s="738"/>
      <c r="E33" s="739"/>
      <c r="G33" s="769"/>
      <c r="H33" s="770"/>
      <c r="I33" s="770"/>
      <c r="J33" s="770"/>
      <c r="K33" s="771"/>
    </row>
    <row r="34" spans="1:11" ht="51" customHeight="1" x14ac:dyDescent="0.35">
      <c r="A34" s="740"/>
      <c r="B34" s="741"/>
      <c r="C34" s="741"/>
      <c r="D34" s="741"/>
      <c r="E34" s="742"/>
      <c r="G34" s="772"/>
      <c r="H34" s="773"/>
      <c r="I34" s="773"/>
      <c r="J34" s="773"/>
      <c r="K34" s="774"/>
    </row>
    <row r="35" spans="1:11" ht="33" customHeight="1" x14ac:dyDescent="0.35">
      <c r="A35" s="743" t="s">
        <v>309</v>
      </c>
      <c r="B35" s="744"/>
      <c r="C35" s="745" t="str">
        <f>IF('1)受入れ機関概要'!G9="※選択してください","招へい前後に実施するオンライン交流実施の有無　未選択",IF('1)受入れ機関概要'!G9="オンライン交流実施なし","オンライン交流実施なし",TEXT('1)受入れ機関概要'!C9,"yyyy/m/d")&amp;"　　　～　　　"&amp;TEXT('1)受入れ機関概要'!F9,"yyyy/m/d")))</f>
        <v>招へい前後に実施するオンライン交流実施の有無　未選択</v>
      </c>
      <c r="D35" s="746"/>
      <c r="E35" s="747"/>
      <c r="F35" s="761" t="s">
        <v>290</v>
      </c>
      <c r="G35" s="762"/>
      <c r="H35" s="762"/>
      <c r="I35" s="762"/>
      <c r="J35" s="762"/>
      <c r="K35" s="762"/>
    </row>
    <row r="36" spans="1:11" ht="24" customHeight="1" x14ac:dyDescent="0.35">
      <c r="A36" s="731" t="s">
        <v>260</v>
      </c>
      <c r="B36" s="732"/>
      <c r="C36" s="732"/>
      <c r="D36" s="732"/>
      <c r="E36" s="733"/>
    </row>
    <row r="37" spans="1:11" ht="51" customHeight="1" x14ac:dyDescent="0.35">
      <c r="A37" s="725"/>
      <c r="B37" s="726"/>
      <c r="C37" s="726"/>
      <c r="D37" s="726"/>
      <c r="E37" s="727"/>
    </row>
    <row r="38" spans="1:11" ht="51" customHeight="1" x14ac:dyDescent="0.35">
      <c r="A38" s="725"/>
      <c r="B38" s="726"/>
      <c r="C38" s="726"/>
      <c r="D38" s="726"/>
      <c r="E38" s="727"/>
    </row>
    <row r="39" spans="1:11" ht="51" customHeight="1" x14ac:dyDescent="0.35">
      <c r="A39" s="728"/>
      <c r="B39" s="729"/>
      <c r="C39" s="729"/>
      <c r="D39" s="729"/>
      <c r="E39" s="730"/>
    </row>
    <row r="40" spans="1:11" ht="44.25" customHeight="1" x14ac:dyDescent="0.35">
      <c r="A40" s="722" t="s">
        <v>622</v>
      </c>
      <c r="B40" s="723"/>
      <c r="C40" s="723"/>
      <c r="D40" s="723"/>
      <c r="E40" s="724"/>
    </row>
    <row r="41" spans="1:11" ht="51" customHeight="1" x14ac:dyDescent="0.35">
      <c r="A41" s="716"/>
      <c r="B41" s="717"/>
      <c r="C41" s="717"/>
      <c r="D41" s="717"/>
      <c r="E41" s="718"/>
    </row>
    <row r="42" spans="1:11" ht="51" customHeight="1" x14ac:dyDescent="0.35">
      <c r="A42" s="716"/>
      <c r="B42" s="717"/>
      <c r="C42" s="717"/>
      <c r="D42" s="717"/>
      <c r="E42" s="718"/>
    </row>
    <row r="43" spans="1:11" ht="51" customHeight="1" x14ac:dyDescent="0.35">
      <c r="A43" s="719"/>
      <c r="B43" s="720"/>
      <c r="C43" s="720"/>
      <c r="D43" s="720"/>
      <c r="E43" s="721"/>
    </row>
  </sheetData>
  <sheetProtection algorithmName="SHA-512" hashValue="vjU8N57GjTgThASPhMaGkwz3qFXliPWQti2PC1VpGzCx7MKR4UJT33HUeFGRElqTeatgGXGJDCEO0DGrJpcU4g==" saltValue="UPm0YhRqVs/b4V2o8ZpmjA==" spinCount="100000" sheet="1" formatCells="0" formatColumns="0" formatRows="0" selectLockedCells="1"/>
  <mergeCells count="33">
    <mergeCell ref="F35:K35"/>
    <mergeCell ref="G31:K31"/>
    <mergeCell ref="G32:K34"/>
    <mergeCell ref="A6:E6"/>
    <mergeCell ref="A26:E26"/>
    <mergeCell ref="A23:E25"/>
    <mergeCell ref="A21:E21"/>
    <mergeCell ref="A18:E20"/>
    <mergeCell ref="A16:E16"/>
    <mergeCell ref="A13:E15"/>
    <mergeCell ref="A11:E11"/>
    <mergeCell ref="A9:E9"/>
    <mergeCell ref="A7:E7"/>
    <mergeCell ref="A10:E10"/>
    <mergeCell ref="A12:E12"/>
    <mergeCell ref="A17:E17"/>
    <mergeCell ref="A22:E22"/>
    <mergeCell ref="A8:E8"/>
    <mergeCell ref="B1:E1"/>
    <mergeCell ref="A2:E2"/>
    <mergeCell ref="B5:E5"/>
    <mergeCell ref="B4:E4"/>
    <mergeCell ref="B3:E3"/>
    <mergeCell ref="A27:E27"/>
    <mergeCell ref="A41:E43"/>
    <mergeCell ref="A40:E40"/>
    <mergeCell ref="A37:E39"/>
    <mergeCell ref="A36:E36"/>
    <mergeCell ref="A32:E34"/>
    <mergeCell ref="A28:E30"/>
    <mergeCell ref="A31:E31"/>
    <mergeCell ref="A35:B35"/>
    <mergeCell ref="C35:E35"/>
  </mergeCells>
  <phoneticPr fontId="11"/>
  <conditionalFormatting sqref="A13">
    <cfRule type="containsBlanks" dxfId="572" priority="19">
      <formula>LEN(TRIM(A13))=0</formula>
    </cfRule>
  </conditionalFormatting>
  <conditionalFormatting sqref="A18">
    <cfRule type="containsBlanks" dxfId="571" priority="20">
      <formula>LEN(TRIM(A18))=0</formula>
    </cfRule>
  </conditionalFormatting>
  <conditionalFormatting sqref="A37">
    <cfRule type="containsBlanks" dxfId="570" priority="23">
      <formula>LEN(TRIM(A37))=0</formula>
    </cfRule>
  </conditionalFormatting>
  <conditionalFormatting sqref="B4:D4">
    <cfRule type="expression" dxfId="569" priority="17">
      <formula>$B4="テーマ未記入　※1)受入れ機関概要シートに記入してください"</formula>
    </cfRule>
  </conditionalFormatting>
  <conditionalFormatting sqref="B5:D5">
    <cfRule type="expression" dxfId="568" priority="16">
      <formula>OR($B$5="",$B$5="コース未選択　※1)受入れ機関概要シートで選択してください")</formula>
    </cfRule>
  </conditionalFormatting>
  <conditionalFormatting sqref="B3:D3">
    <cfRule type="expression" dxfId="567" priority="18">
      <formula>OR($B$3="",$B$3="※選択してください")</formula>
    </cfRule>
  </conditionalFormatting>
  <conditionalFormatting sqref="A6:A7">
    <cfRule type="expression" dxfId="566" priority="24">
      <formula>OR(#REF!="A",#REF!="※")</formula>
    </cfRule>
    <cfRule type="expression" dxfId="565" priority="25">
      <formula>#REF!="【必須】"</formula>
    </cfRule>
  </conditionalFormatting>
  <conditionalFormatting sqref="A8">
    <cfRule type="containsBlanks" dxfId="564" priority="15">
      <formula>LEN(TRIM(A8))=0</formula>
    </cfRule>
  </conditionalFormatting>
  <conditionalFormatting sqref="A28">
    <cfRule type="containsBlanks" dxfId="563" priority="10">
      <formula>LEN(TRIM(A28))=0</formula>
    </cfRule>
  </conditionalFormatting>
  <conditionalFormatting sqref="A32:E35">
    <cfRule type="expression" dxfId="562" priority="2">
      <formula>$C$35="オンライン交流実施なし"</formula>
    </cfRule>
  </conditionalFormatting>
  <conditionalFormatting sqref="A13:E15">
    <cfRule type="expression" dxfId="561" priority="1">
      <formula>$A$13=_xlfn.CONCAT("（交流計画の目的、趣旨を記入してください）",CHAR(10),"なお、招へいが実施できない場合には、 代替オンライン交流を年度内に実施します。")</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92" fitToHeight="0" orientation="portrait" r:id="rId1"/>
  <headerFooter>
    <oddHeader>&amp;C&amp;9&amp;F</oddHeader>
    <oddFooter>&amp;C&amp;10&amp;P/&amp;N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3" id="{AB80BA5A-0D31-48CD-B4E9-A75D9CD322FC}">
            <xm:f>AND($A$32="",'1)受入れ機関概要'!$G$9="オンライン交流実施")</xm:f>
            <x14:dxf>
              <fill>
                <patternFill>
                  <bgColor rgb="FFFFFF99"/>
                </patternFill>
              </fill>
            </x14:dxf>
          </x14:cfRule>
          <xm:sqref>A32:E34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D578-1E49-4E34-843F-92BBC22622B9}">
  <sheetPr codeName="Sheet5">
    <pageSetUpPr fitToPage="1"/>
  </sheetPr>
  <dimension ref="A1:M50"/>
  <sheetViews>
    <sheetView showGridLines="0" view="pageBreakPreview" zoomScaleNormal="100" zoomScaleSheetLayoutView="100" workbookViewId="0"/>
  </sheetViews>
  <sheetFormatPr defaultColWidth="8.85546875" defaultRowHeight="15" x14ac:dyDescent="0.35"/>
  <cols>
    <col min="1" max="1" width="10.78515625" customWidth="1"/>
    <col min="2" max="2" width="5" customWidth="1"/>
    <col min="3" max="3" width="40.640625" customWidth="1"/>
    <col min="4" max="6" width="11.640625" customWidth="1"/>
    <col min="7" max="7" width="15.140625" customWidth="1"/>
  </cols>
  <sheetData>
    <row r="1" spans="1:13" x14ac:dyDescent="0.35">
      <c r="A1" s="256"/>
      <c r="F1" s="1" t="str">
        <f>'1)受入れ機関概要'!G1</f>
        <v>Ver.2301</v>
      </c>
    </row>
    <row r="2" spans="1:13" ht="18" customHeight="1" x14ac:dyDescent="0.35">
      <c r="A2" s="495" t="s">
        <v>181</v>
      </c>
      <c r="B2" s="496"/>
      <c r="C2" s="496"/>
      <c r="D2" s="496"/>
      <c r="E2" s="496"/>
      <c r="F2" s="497"/>
      <c r="H2" s="37"/>
    </row>
    <row r="3" spans="1:13" ht="19.5" customHeight="1" x14ac:dyDescent="0.3">
      <c r="A3" s="818" t="s">
        <v>281</v>
      </c>
      <c r="B3" s="819"/>
      <c r="C3" s="816" t="str">
        <f>TEXT(IF(AND('1)受入れ機関概要'!C8&lt;&gt;"",'1)受入れ機関概要'!C8&lt;&gt;"入国日"),'1)受入れ機関概要'!C8,"入国日未設定"),"yyyy/m/d")&amp;"　　　～　　　"&amp;TEXT(IF(AND('1)受入れ機関概要'!F8&lt;&gt;"",'1)受入れ機関概要'!F8&lt;&gt;"出国日"),'1)受入れ機関概要'!F8,"出国日未設定"),"yyyy/m/d")</f>
        <v>(入国日)　　　～　　　(出国日)</v>
      </c>
      <c r="D3" s="810" t="str">
        <f>'1)受入れ機関概要'!G8</f>
        <v/>
      </c>
      <c r="E3" s="814"/>
      <c r="F3" s="815"/>
    </row>
    <row r="4" spans="1:13" ht="19.5" customHeight="1" x14ac:dyDescent="0.35">
      <c r="A4" s="820"/>
      <c r="B4" s="821"/>
      <c r="C4" s="817"/>
      <c r="D4" s="811"/>
      <c r="E4" s="812" t="str">
        <f>IFERROR(IF(E3="","","本事業にて"&amp;DATEDIF('1)受入れ機関概要'!F8,E3,"D")&amp;"日間延長"),"")</f>
        <v/>
      </c>
      <c r="F4" s="813"/>
    </row>
    <row r="5" spans="1:13" ht="13.5" customHeight="1" x14ac:dyDescent="0.35">
      <c r="A5" s="822" t="s">
        <v>284</v>
      </c>
      <c r="B5" s="823"/>
      <c r="C5" s="824"/>
      <c r="D5" s="830" t="s">
        <v>88</v>
      </c>
      <c r="E5" s="828" t="s">
        <v>25</v>
      </c>
      <c r="F5" s="310" t="s">
        <v>326</v>
      </c>
      <c r="G5" s="255"/>
      <c r="H5" s="4"/>
      <c r="I5" s="4"/>
      <c r="K5" s="4"/>
      <c r="L5" s="4"/>
      <c r="M5" s="7"/>
    </row>
    <row r="6" spans="1:13" ht="13.5" customHeight="1" x14ac:dyDescent="0.35">
      <c r="A6" s="825"/>
      <c r="B6" s="826"/>
      <c r="C6" s="827"/>
      <c r="D6" s="831"/>
      <c r="E6" s="829"/>
      <c r="F6" s="311" t="s">
        <v>316</v>
      </c>
      <c r="G6" s="413"/>
      <c r="H6" s="414"/>
      <c r="I6" s="414"/>
      <c r="J6" s="414"/>
      <c r="K6" s="414"/>
      <c r="L6" s="414"/>
      <c r="M6" s="7"/>
    </row>
    <row r="7" spans="1:13" ht="39" customHeight="1" x14ac:dyDescent="0.3">
      <c r="A7" s="252" t="str">
        <f>IF($A8="入国日未設定","期間外","【１日目】")</f>
        <v>期間外</v>
      </c>
      <c r="B7" s="253" t="str">
        <f>IF(A7="期間外","","AM")</f>
        <v/>
      </c>
      <c r="C7" s="254"/>
      <c r="D7" s="177"/>
      <c r="E7" s="806"/>
      <c r="F7" s="808"/>
    </row>
    <row r="8" spans="1:13" ht="39" customHeight="1" x14ac:dyDescent="0.35">
      <c r="A8" s="143" t="str">
        <f>IF(AND('1)受入れ機関概要'!C8&lt;&gt;"",'1)受入れ機関概要'!C8&lt;&gt;"(入国日)"),'1)受入れ機関概要'!C8,"入国日未設定")</f>
        <v>入国日未設定</v>
      </c>
      <c r="B8" s="144" t="str">
        <f>IF(A7="期間外","","PM")</f>
        <v/>
      </c>
      <c r="C8" s="140"/>
      <c r="D8" s="178"/>
      <c r="E8" s="807"/>
      <c r="F8" s="809"/>
    </row>
    <row r="9" spans="1:13" ht="39" customHeight="1" x14ac:dyDescent="0.3">
      <c r="A9" s="141" t="str">
        <f>IF(A10&lt;&gt;"","【２日目】","期間外")</f>
        <v>期間外</v>
      </c>
      <c r="B9" s="142" t="str">
        <f>IF(A9="期間外","","AM")</f>
        <v/>
      </c>
      <c r="C9" s="139"/>
      <c r="D9" s="177"/>
      <c r="E9" s="806"/>
      <c r="F9" s="808"/>
    </row>
    <row r="10" spans="1:13" ht="39" customHeight="1" x14ac:dyDescent="0.35">
      <c r="A10" s="143" t="str">
        <f>IF(AND($D$3&gt;=2,$D$3&lt;&gt;""),(IF(ISERROR(A8+1),"",A8+1)),"")</f>
        <v/>
      </c>
      <c r="B10" s="144" t="str">
        <f>IF(A9="期間外","","PM")</f>
        <v/>
      </c>
      <c r="C10" s="140"/>
      <c r="D10" s="178"/>
      <c r="E10" s="807"/>
      <c r="F10" s="809"/>
    </row>
    <row r="11" spans="1:13" ht="39" customHeight="1" x14ac:dyDescent="0.3">
      <c r="A11" s="141" t="str">
        <f>IF(A12&lt;&gt;"","【3日目】","期間外")</f>
        <v>期間外</v>
      </c>
      <c r="B11" s="142" t="str">
        <f>IF(A11="期間外","","AM")</f>
        <v/>
      </c>
      <c r="C11" s="139"/>
      <c r="D11" s="177"/>
      <c r="E11" s="806"/>
      <c r="F11" s="808"/>
    </row>
    <row r="12" spans="1:13" ht="39" customHeight="1" x14ac:dyDescent="0.35">
      <c r="A12" s="143" t="str">
        <f>IF($D$3&gt;=3,(IF(ISERROR(A10+1),"",A10+1)),"")</f>
        <v/>
      </c>
      <c r="B12" s="144" t="str">
        <f>IF(A11="期間外","","PM")</f>
        <v/>
      </c>
      <c r="C12" s="140"/>
      <c r="D12" s="178"/>
      <c r="E12" s="807"/>
      <c r="F12" s="809"/>
    </row>
    <row r="13" spans="1:13" ht="39" customHeight="1" x14ac:dyDescent="0.3">
      <c r="A13" s="141" t="str">
        <f>IF(A14&lt;&gt;"","【4日目】","期間外")</f>
        <v>期間外</v>
      </c>
      <c r="B13" s="142" t="str">
        <f>IF(A13="期間外","","AM")</f>
        <v/>
      </c>
      <c r="C13" s="139"/>
      <c r="D13" s="177"/>
      <c r="E13" s="806"/>
      <c r="F13" s="808"/>
    </row>
    <row r="14" spans="1:13" ht="39" customHeight="1" x14ac:dyDescent="0.35">
      <c r="A14" s="143" t="str">
        <f>IF($D$3&gt;=4,(IF(ISERROR(A12+1),"",A12+1)),"")</f>
        <v/>
      </c>
      <c r="B14" s="144" t="str">
        <f>IF(A13="期間外","","PM")</f>
        <v/>
      </c>
      <c r="C14" s="140"/>
      <c r="D14" s="178"/>
      <c r="E14" s="807"/>
      <c r="F14" s="809"/>
    </row>
    <row r="15" spans="1:13" ht="39" customHeight="1" x14ac:dyDescent="0.3">
      <c r="A15" s="141" t="str">
        <f>IF(A16&lt;&gt;"","【5日目】","期間外")</f>
        <v>期間外</v>
      </c>
      <c r="B15" s="142" t="str">
        <f>IF(A15="期間外","","AM")</f>
        <v/>
      </c>
      <c r="C15" s="139"/>
      <c r="D15" s="177"/>
      <c r="E15" s="806"/>
      <c r="F15" s="808"/>
    </row>
    <row r="16" spans="1:13" ht="39" customHeight="1" x14ac:dyDescent="0.35">
      <c r="A16" s="143" t="str">
        <f>IF($D$3&gt;=5,(IF(ISERROR(A14+1),"",A14+1)),"")</f>
        <v/>
      </c>
      <c r="B16" s="144" t="str">
        <f>IF(A15="期間外","","PM")</f>
        <v/>
      </c>
      <c r="C16" s="140"/>
      <c r="D16" s="178"/>
      <c r="E16" s="807"/>
      <c r="F16" s="809"/>
    </row>
    <row r="17" spans="1:6" ht="39" customHeight="1" x14ac:dyDescent="0.3">
      <c r="A17" s="141" t="str">
        <f>IF(A18&lt;&gt;"","【6日目】","期間外")</f>
        <v>期間外</v>
      </c>
      <c r="B17" s="142" t="str">
        <f>IF(A17="期間外","","AM")</f>
        <v/>
      </c>
      <c r="C17" s="139"/>
      <c r="D17" s="177"/>
      <c r="E17" s="806"/>
      <c r="F17" s="808"/>
    </row>
    <row r="18" spans="1:6" ht="39" customHeight="1" x14ac:dyDescent="0.35">
      <c r="A18" s="143" t="str">
        <f>IF($D$3&gt;=6,(IF(ISERROR(A16+1),"",A16+1)),"")</f>
        <v/>
      </c>
      <c r="B18" s="144" t="str">
        <f>IF(A17="期間外","","PM")</f>
        <v/>
      </c>
      <c r="C18" s="140"/>
      <c r="D18" s="178"/>
      <c r="E18" s="807"/>
      <c r="F18" s="809"/>
    </row>
    <row r="19" spans="1:6" ht="39" customHeight="1" x14ac:dyDescent="0.3">
      <c r="A19" s="141" t="str">
        <f>IF(A20&lt;&gt;"","【7日目】","期間外")</f>
        <v>期間外</v>
      </c>
      <c r="B19" s="142" t="str">
        <f>IF(A19="期間外","","AM")</f>
        <v/>
      </c>
      <c r="C19" s="139"/>
      <c r="D19" s="177"/>
      <c r="E19" s="806"/>
      <c r="F19" s="808"/>
    </row>
    <row r="20" spans="1:6" ht="39" customHeight="1" x14ac:dyDescent="0.35">
      <c r="A20" s="143" t="str">
        <f>IF($D$3&gt;=7,(IF(ISERROR(A18+1),"",A18+1)),"")</f>
        <v/>
      </c>
      <c r="B20" s="144" t="str">
        <f>IF(A19="期間外","","PM")</f>
        <v/>
      </c>
      <c r="C20" s="140"/>
      <c r="D20" s="178"/>
      <c r="E20" s="807"/>
      <c r="F20" s="809"/>
    </row>
    <row r="21" spans="1:6" ht="39" customHeight="1" x14ac:dyDescent="0.3">
      <c r="A21" s="141" t="str">
        <f>IF(A22&lt;&gt;"","【8日目】","期間外")</f>
        <v>期間外</v>
      </c>
      <c r="B21" s="142" t="str">
        <f>IF(A21="期間外","","AM")</f>
        <v/>
      </c>
      <c r="C21" s="139"/>
      <c r="D21" s="177"/>
      <c r="E21" s="806"/>
      <c r="F21" s="808"/>
    </row>
    <row r="22" spans="1:6" ht="39" customHeight="1" x14ac:dyDescent="0.35">
      <c r="A22" s="143" t="str">
        <f>IF($D$3&gt;=8,(IF(ISERROR(A20+1),"",A20+1)),"")</f>
        <v/>
      </c>
      <c r="B22" s="144" t="str">
        <f>IF(A21="期間外","","PM")</f>
        <v/>
      </c>
      <c r="C22" s="140"/>
      <c r="D22" s="178"/>
      <c r="E22" s="807"/>
      <c r="F22" s="809"/>
    </row>
    <row r="23" spans="1:6" ht="39" customHeight="1" x14ac:dyDescent="0.3">
      <c r="A23" s="141" t="str">
        <f>IF(A24&lt;&gt;"","【9日目】","期間外")</f>
        <v>期間外</v>
      </c>
      <c r="B23" s="142" t="str">
        <f>IF(A23="期間外","","AM")</f>
        <v/>
      </c>
      <c r="C23" s="139"/>
      <c r="D23" s="177"/>
      <c r="E23" s="806"/>
      <c r="F23" s="808"/>
    </row>
    <row r="24" spans="1:6" ht="39" customHeight="1" x14ac:dyDescent="0.35">
      <c r="A24" s="143" t="str">
        <f>IF($D$3&gt;=9,(IF(ISERROR(A22+1),"",A22+1)),"")</f>
        <v/>
      </c>
      <c r="B24" s="144" t="str">
        <f>IF(A23="期間外","","PM")</f>
        <v/>
      </c>
      <c r="C24" s="140"/>
      <c r="D24" s="178"/>
      <c r="E24" s="807"/>
      <c r="F24" s="809"/>
    </row>
    <row r="25" spans="1:6" ht="39" customHeight="1" x14ac:dyDescent="0.3">
      <c r="A25" s="141" t="str">
        <f>IF(A26&lt;&gt;"","【10日目】","期間外")</f>
        <v>期間外</v>
      </c>
      <c r="B25" s="142" t="str">
        <f>IF(A25="期間外","","AM")</f>
        <v/>
      </c>
      <c r="C25" s="139"/>
      <c r="D25" s="177"/>
      <c r="E25" s="806"/>
      <c r="F25" s="808"/>
    </row>
    <row r="26" spans="1:6" ht="39" customHeight="1" x14ac:dyDescent="0.35">
      <c r="A26" s="143" t="str">
        <f>IF($D$3&gt;=10,(IF(ISERROR(A24+1),"",A24+1)),"")</f>
        <v/>
      </c>
      <c r="B26" s="144" t="str">
        <f>IF(A25="期間外","","PM")</f>
        <v/>
      </c>
      <c r="C26" s="140"/>
      <c r="D26" s="178"/>
      <c r="E26" s="807"/>
      <c r="F26" s="809"/>
    </row>
    <row r="27" spans="1:6" ht="39" customHeight="1" x14ac:dyDescent="0.3">
      <c r="A27" s="141" t="str">
        <f>IF(A28&lt;&gt;"","【11日目】","期間外")</f>
        <v>期間外</v>
      </c>
      <c r="B27" s="142" t="str">
        <f>IF(A27="期間外","","AM")</f>
        <v/>
      </c>
      <c r="C27" s="139"/>
      <c r="D27" s="177"/>
      <c r="E27" s="806"/>
      <c r="F27" s="808"/>
    </row>
    <row r="28" spans="1:6" ht="39" customHeight="1" x14ac:dyDescent="0.35">
      <c r="A28" s="143" t="str">
        <f>IF($D$3&gt;=11,(IF(ISERROR(A26+1),"",A26+1)),"")</f>
        <v/>
      </c>
      <c r="B28" s="144" t="str">
        <f>IF(A27="期間外","","PM")</f>
        <v/>
      </c>
      <c r="C28" s="140"/>
      <c r="D28" s="178"/>
      <c r="E28" s="807"/>
      <c r="F28" s="809"/>
    </row>
    <row r="29" spans="1:6" ht="39" customHeight="1" x14ac:dyDescent="0.3">
      <c r="A29" s="141" t="str">
        <f>IF(A30&lt;&gt;"","【12日目】","期間外")</f>
        <v>期間外</v>
      </c>
      <c r="B29" s="142" t="str">
        <f>IF(A29="期間外","","AM")</f>
        <v/>
      </c>
      <c r="C29" s="139"/>
      <c r="D29" s="177"/>
      <c r="E29" s="806"/>
      <c r="F29" s="808"/>
    </row>
    <row r="30" spans="1:6" ht="39" customHeight="1" x14ac:dyDescent="0.35">
      <c r="A30" s="143" t="str">
        <f>IF($D$3&gt;=12,(IF(ISERROR(A28+1),"",A28+1)),"")</f>
        <v/>
      </c>
      <c r="B30" s="144" t="str">
        <f>IF(A29="期間外","","PM")</f>
        <v/>
      </c>
      <c r="C30" s="140"/>
      <c r="D30" s="178"/>
      <c r="E30" s="807"/>
      <c r="F30" s="809"/>
    </row>
    <row r="31" spans="1:6" ht="39" customHeight="1" x14ac:dyDescent="0.3">
      <c r="A31" s="141" t="str">
        <f>IF(A32&lt;&gt;"","【13日目】","期間外")</f>
        <v>期間外</v>
      </c>
      <c r="B31" s="142" t="str">
        <f>IF(A31="期間外","","AM")</f>
        <v/>
      </c>
      <c r="C31" s="139"/>
      <c r="D31" s="177"/>
      <c r="E31" s="806"/>
      <c r="F31" s="808"/>
    </row>
    <row r="32" spans="1:6" ht="39" customHeight="1" x14ac:dyDescent="0.35">
      <c r="A32" s="143" t="str">
        <f>IF($D$3&gt;=13,(IF(ISERROR(A30+1),"",A30+1)),"")</f>
        <v/>
      </c>
      <c r="B32" s="144" t="str">
        <f>IF(A31="期間外","","PM")</f>
        <v/>
      </c>
      <c r="C32" s="140"/>
      <c r="D32" s="178"/>
      <c r="E32" s="807"/>
      <c r="F32" s="809"/>
    </row>
    <row r="33" spans="1:6" ht="39" customHeight="1" x14ac:dyDescent="0.3">
      <c r="A33" s="141" t="str">
        <f>IF(A34&lt;&gt;"","【14日目】","期間外")</f>
        <v>期間外</v>
      </c>
      <c r="B33" s="142" t="str">
        <f>IF(A33="期間外","","AM")</f>
        <v/>
      </c>
      <c r="C33" s="139"/>
      <c r="D33" s="177"/>
      <c r="E33" s="806"/>
      <c r="F33" s="808"/>
    </row>
    <row r="34" spans="1:6" ht="39" customHeight="1" x14ac:dyDescent="0.35">
      <c r="A34" s="143" t="str">
        <f>IF($D$3&gt;=14,(IF(ISERROR(A32+1),"",A32+1)),"")</f>
        <v/>
      </c>
      <c r="B34" s="144" t="str">
        <f>IF(A33="期間外","","PM")</f>
        <v/>
      </c>
      <c r="C34" s="140"/>
      <c r="D34" s="178"/>
      <c r="E34" s="807"/>
      <c r="F34" s="809"/>
    </row>
    <row r="35" spans="1:6" ht="39" customHeight="1" x14ac:dyDescent="0.3">
      <c r="A35" s="141" t="str">
        <f>IF(A36&lt;&gt;"","【15日目】","期間外")</f>
        <v>期間外</v>
      </c>
      <c r="B35" s="142" t="str">
        <f>IF(A35="期間外","","AM")</f>
        <v/>
      </c>
      <c r="C35" s="139"/>
      <c r="D35" s="177"/>
      <c r="E35" s="806"/>
      <c r="F35" s="808"/>
    </row>
    <row r="36" spans="1:6" ht="39" customHeight="1" x14ac:dyDescent="0.35">
      <c r="A36" s="143" t="str">
        <f>IF($D$3&gt;=15,(IF(ISERROR(A34+1),"",A34+1)),"")</f>
        <v/>
      </c>
      <c r="B36" s="144" t="str">
        <f>IF(A35="期間外","","PM")</f>
        <v/>
      </c>
      <c r="C36" s="140"/>
      <c r="D36" s="178"/>
      <c r="E36" s="807"/>
      <c r="F36" s="809"/>
    </row>
    <row r="37" spans="1:6" ht="39" customHeight="1" x14ac:dyDescent="0.3">
      <c r="A37" s="141" t="str">
        <f>IF(A38&lt;&gt;"","【16日目】","期間外")</f>
        <v>期間外</v>
      </c>
      <c r="B37" s="142" t="str">
        <f>IF(A37="期間外","","AM")</f>
        <v/>
      </c>
      <c r="C37" s="139"/>
      <c r="D37" s="177"/>
      <c r="E37" s="806"/>
      <c r="F37" s="808"/>
    </row>
    <row r="38" spans="1:6" ht="39" customHeight="1" x14ac:dyDescent="0.35">
      <c r="A38" s="143" t="str">
        <f>IF($D$3&gt;=16,(IF(ISERROR(A36+1),"",A36+1)),"")</f>
        <v/>
      </c>
      <c r="B38" s="144" t="str">
        <f>IF(A37="期間外","","PM")</f>
        <v/>
      </c>
      <c r="C38" s="140"/>
      <c r="D38" s="178"/>
      <c r="E38" s="807"/>
      <c r="F38" s="809"/>
    </row>
    <row r="39" spans="1:6" ht="39" customHeight="1" x14ac:dyDescent="0.3">
      <c r="A39" s="141" t="str">
        <f>IF(A40&lt;&gt;"","【17日目】","期間外")</f>
        <v>期間外</v>
      </c>
      <c r="B39" s="142" t="str">
        <f>IF(A39="期間外","","AM")</f>
        <v/>
      </c>
      <c r="C39" s="139"/>
      <c r="D39" s="177"/>
      <c r="E39" s="806"/>
      <c r="F39" s="808"/>
    </row>
    <row r="40" spans="1:6" ht="39" customHeight="1" x14ac:dyDescent="0.35">
      <c r="A40" s="143" t="str">
        <f>IF($D$3&gt;=17,(IF(ISERROR(A38+1),"",A38+1)),"")</f>
        <v/>
      </c>
      <c r="B40" s="144" t="str">
        <f>IF(A39="期間外","","PM")</f>
        <v/>
      </c>
      <c r="C40" s="140"/>
      <c r="D40" s="178"/>
      <c r="E40" s="807"/>
      <c r="F40" s="809"/>
    </row>
    <row r="41" spans="1:6" ht="39" customHeight="1" x14ac:dyDescent="0.3">
      <c r="A41" s="141" t="str">
        <f>IF(A42&lt;&gt;"","【18日目】","期間外")</f>
        <v>期間外</v>
      </c>
      <c r="B41" s="142" t="str">
        <f>IF(A41="期間外","","AM")</f>
        <v/>
      </c>
      <c r="C41" s="139"/>
      <c r="D41" s="177"/>
      <c r="E41" s="806"/>
      <c r="F41" s="808"/>
    </row>
    <row r="42" spans="1:6" ht="39" customHeight="1" x14ac:dyDescent="0.35">
      <c r="A42" s="143" t="str">
        <f>IF($D$3&gt;=18,(IF(ISERROR(A40+1),"",A40+1)),"")</f>
        <v/>
      </c>
      <c r="B42" s="144" t="str">
        <f>IF(A41="期間外","","PM")</f>
        <v/>
      </c>
      <c r="C42" s="140"/>
      <c r="D42" s="178"/>
      <c r="E42" s="807"/>
      <c r="F42" s="809"/>
    </row>
    <row r="43" spans="1:6" ht="39" customHeight="1" x14ac:dyDescent="0.3">
      <c r="A43" s="141" t="str">
        <f>IF(A44&lt;&gt;"","【19日目】","期間外")</f>
        <v>期間外</v>
      </c>
      <c r="B43" s="142" t="str">
        <f>IF(A43="期間外","","AM")</f>
        <v/>
      </c>
      <c r="C43" s="139"/>
      <c r="D43" s="177"/>
      <c r="E43" s="806"/>
      <c r="F43" s="808"/>
    </row>
    <row r="44" spans="1:6" ht="39" customHeight="1" x14ac:dyDescent="0.35">
      <c r="A44" s="143" t="str">
        <f>IF($D$3&gt;=19,(IF(ISERROR(A42+1),"",A42+1)),"")</f>
        <v/>
      </c>
      <c r="B44" s="144" t="str">
        <f>IF(A43="期間外","","PM")</f>
        <v/>
      </c>
      <c r="C44" s="140"/>
      <c r="D44" s="178"/>
      <c r="E44" s="807"/>
      <c r="F44" s="809"/>
    </row>
    <row r="45" spans="1:6" ht="39" customHeight="1" x14ac:dyDescent="0.3">
      <c r="A45" s="141" t="str">
        <f>IF(A46&lt;&gt;"","【20日目】","期間外")</f>
        <v>期間外</v>
      </c>
      <c r="B45" s="142" t="str">
        <f>IF(A45="期間外","","AM")</f>
        <v/>
      </c>
      <c r="C45" s="139"/>
      <c r="D45" s="177"/>
      <c r="E45" s="806"/>
      <c r="F45" s="808"/>
    </row>
    <row r="46" spans="1:6" ht="39" customHeight="1" x14ac:dyDescent="0.35">
      <c r="A46" s="143" t="str">
        <f>IF($D$3&gt;=20,(IF(ISERROR(A44+1),"",A44+1)),"")</f>
        <v/>
      </c>
      <c r="B46" s="144" t="str">
        <f>IF(A45="期間外","","PM")</f>
        <v/>
      </c>
      <c r="C46" s="140"/>
      <c r="D46" s="178"/>
      <c r="E46" s="807"/>
      <c r="F46" s="809"/>
    </row>
    <row r="47" spans="1:6" ht="39" customHeight="1" x14ac:dyDescent="0.3">
      <c r="A47" s="141" t="str">
        <f>IF(A48&lt;&gt;"","【21日目】","期間外")</f>
        <v>期間外</v>
      </c>
      <c r="B47" s="142" t="str">
        <f>IF(A47="期間外","","AM")</f>
        <v/>
      </c>
      <c r="C47" s="139"/>
      <c r="D47" s="177"/>
      <c r="E47" s="806"/>
      <c r="F47" s="808"/>
    </row>
    <row r="48" spans="1:6" ht="39" customHeight="1" x14ac:dyDescent="0.35">
      <c r="A48" s="143" t="str">
        <f>IF($D$3&gt;=21,(IF(ISERROR(A46+1),"",A46+1)),"")</f>
        <v/>
      </c>
      <c r="B48" s="144" t="str">
        <f>IF(A47="期間外","","PM")</f>
        <v/>
      </c>
      <c r="C48" s="140"/>
      <c r="D48" s="178"/>
      <c r="E48" s="807"/>
      <c r="F48" s="809"/>
    </row>
    <row r="49" spans="1:6" ht="39" customHeight="1" x14ac:dyDescent="0.3">
      <c r="A49" s="141" t="s">
        <v>285</v>
      </c>
      <c r="B49" s="142"/>
      <c r="C49" s="139"/>
      <c r="D49" s="259"/>
      <c r="E49" s="806"/>
      <c r="F49" s="808"/>
    </row>
    <row r="50" spans="1:6" ht="39" customHeight="1" x14ac:dyDescent="0.35">
      <c r="A50" s="143" t="str">
        <f>IF($D$3&gt;=21,(IF(ISERROR(A48+1),"",A48+1)),"")</f>
        <v/>
      </c>
      <c r="B50" s="144"/>
      <c r="C50" s="140"/>
      <c r="D50" s="260"/>
      <c r="E50" s="807"/>
      <c r="F50" s="809"/>
    </row>
  </sheetData>
  <sheetProtection algorithmName="SHA-512" hashValue="/18dbt1z4VBXfI+jSElxpX91/IyRgdA8f+lhMhIIgATxVL8F3Kh89SYElAYtDwhogVSxHa1dJwfFYYmEwHJl6g==" saltValue="qDP7M1OiINk5NPwtFC3KSw==" spinCount="100000" sheet="1" formatCells="0" formatColumns="0" formatRows="0" selectLockedCells="1"/>
  <mergeCells count="53">
    <mergeCell ref="A2:F2"/>
    <mergeCell ref="E9:E10"/>
    <mergeCell ref="F9:F10"/>
    <mergeCell ref="E7:E8"/>
    <mergeCell ref="F7:F8"/>
    <mergeCell ref="D3:D4"/>
    <mergeCell ref="E4:F4"/>
    <mergeCell ref="E3:F3"/>
    <mergeCell ref="C3:C4"/>
    <mergeCell ref="A3:B4"/>
    <mergeCell ref="A5:C6"/>
    <mergeCell ref="E5:E6"/>
    <mergeCell ref="D5:D6"/>
    <mergeCell ref="E15:E16"/>
    <mergeCell ref="F15:F16"/>
    <mergeCell ref="E13:E14"/>
    <mergeCell ref="F13:F14"/>
    <mergeCell ref="E11:E12"/>
    <mergeCell ref="F11:F12"/>
    <mergeCell ref="E21:E22"/>
    <mergeCell ref="F21:F22"/>
    <mergeCell ref="E19:E20"/>
    <mergeCell ref="F19:F20"/>
    <mergeCell ref="E17:E18"/>
    <mergeCell ref="F17:F18"/>
    <mergeCell ref="E27:E28"/>
    <mergeCell ref="F27:F28"/>
    <mergeCell ref="E25:E26"/>
    <mergeCell ref="F25:F26"/>
    <mergeCell ref="E23:E24"/>
    <mergeCell ref="F23:F24"/>
    <mergeCell ref="E33:E34"/>
    <mergeCell ref="F33:F34"/>
    <mergeCell ref="E31:E32"/>
    <mergeCell ref="F31:F32"/>
    <mergeCell ref="E29:E30"/>
    <mergeCell ref="F29:F30"/>
    <mergeCell ref="E49:E50"/>
    <mergeCell ref="F49:F50"/>
    <mergeCell ref="E35:E36"/>
    <mergeCell ref="F35:F36"/>
    <mergeCell ref="E41:E42"/>
    <mergeCell ref="F41:F42"/>
    <mergeCell ref="E39:E40"/>
    <mergeCell ref="F39:F40"/>
    <mergeCell ref="E37:E38"/>
    <mergeCell ref="F37:F38"/>
    <mergeCell ref="E47:E48"/>
    <mergeCell ref="F47:F48"/>
    <mergeCell ref="E45:E46"/>
    <mergeCell ref="F45:F46"/>
    <mergeCell ref="E43:E44"/>
    <mergeCell ref="F43:F44"/>
  </mergeCells>
  <phoneticPr fontId="11"/>
  <conditionalFormatting sqref="B7">
    <cfRule type="expression" dxfId="559" priority="556">
      <formula>$B$7="AM"</formula>
    </cfRule>
  </conditionalFormatting>
  <conditionalFormatting sqref="B8">
    <cfRule type="expression" dxfId="558" priority="555">
      <formula>$B$8="PM"</formula>
    </cfRule>
  </conditionalFormatting>
  <conditionalFormatting sqref="A7">
    <cfRule type="expression" dxfId="557" priority="554">
      <formula>$A$7&lt;&gt;"期間外"</formula>
    </cfRule>
  </conditionalFormatting>
  <conditionalFormatting sqref="A8">
    <cfRule type="expression" dxfId="556" priority="553">
      <formula>$A$8&lt;&gt;"入国日未設定"</formula>
    </cfRule>
  </conditionalFormatting>
  <conditionalFormatting sqref="A9">
    <cfRule type="expression" dxfId="555" priority="552">
      <formula>$A$9&lt;&gt;"期間外"</formula>
    </cfRule>
  </conditionalFormatting>
  <conditionalFormatting sqref="A11">
    <cfRule type="expression" dxfId="554" priority="551">
      <formula>$A$11&lt;&gt;"期間外"</formula>
    </cfRule>
  </conditionalFormatting>
  <conditionalFormatting sqref="A15">
    <cfRule type="expression" dxfId="553" priority="549">
      <formula>$A$15&lt;&gt;"期間外"</formula>
    </cfRule>
  </conditionalFormatting>
  <conditionalFormatting sqref="A17">
    <cfRule type="expression" dxfId="552" priority="546">
      <formula>$A17&lt;&gt;"期間外"</formula>
    </cfRule>
  </conditionalFormatting>
  <conditionalFormatting sqref="A19">
    <cfRule type="expression" dxfId="551" priority="545">
      <formula>$A19&lt;&gt;"期間外"</formula>
    </cfRule>
  </conditionalFormatting>
  <conditionalFormatting sqref="A21">
    <cfRule type="expression" dxfId="550" priority="544">
      <formula>$A21&lt;&gt;"期間外"</formula>
    </cfRule>
  </conditionalFormatting>
  <conditionalFormatting sqref="A23">
    <cfRule type="expression" dxfId="549" priority="543">
      <formula>$A23&lt;&gt;"期間外"</formula>
    </cfRule>
  </conditionalFormatting>
  <conditionalFormatting sqref="A25">
    <cfRule type="expression" dxfId="548" priority="542">
      <formula>$A25&lt;&gt;"期間外"</formula>
    </cfRule>
  </conditionalFormatting>
  <conditionalFormatting sqref="A27">
    <cfRule type="expression" dxfId="547" priority="541">
      <formula>$A27&lt;&gt;"期間外"</formula>
    </cfRule>
  </conditionalFormatting>
  <conditionalFormatting sqref="A29">
    <cfRule type="expression" dxfId="546" priority="540">
      <formula>$A29&lt;&gt;"期間外"</formula>
    </cfRule>
  </conditionalFormatting>
  <conditionalFormatting sqref="A31">
    <cfRule type="expression" dxfId="545" priority="539">
      <formula>$A31&lt;&gt;"期間外"</formula>
    </cfRule>
  </conditionalFormatting>
  <conditionalFormatting sqref="A33">
    <cfRule type="expression" dxfId="544" priority="538">
      <formula>$A33&lt;&gt;"期間外"</formula>
    </cfRule>
  </conditionalFormatting>
  <conditionalFormatting sqref="A35">
    <cfRule type="expression" dxfId="543" priority="537">
      <formula>$A35&lt;&gt;"期間外"</formula>
    </cfRule>
  </conditionalFormatting>
  <conditionalFormatting sqref="A37">
    <cfRule type="expression" dxfId="542" priority="536">
      <formula>$A37&lt;&gt;"期間外"</formula>
    </cfRule>
  </conditionalFormatting>
  <conditionalFormatting sqref="A39">
    <cfRule type="expression" dxfId="541" priority="535">
      <formula>$A39&lt;&gt;"期間外"</formula>
    </cfRule>
  </conditionalFormatting>
  <conditionalFormatting sqref="A41">
    <cfRule type="expression" dxfId="540" priority="534">
      <formula>$A41&lt;&gt;"期間外"</formula>
    </cfRule>
  </conditionalFormatting>
  <conditionalFormatting sqref="A43">
    <cfRule type="expression" dxfId="539" priority="533">
      <formula>$A43&lt;&gt;"期間外"</formula>
    </cfRule>
  </conditionalFormatting>
  <conditionalFormatting sqref="A45">
    <cfRule type="expression" dxfId="538" priority="532">
      <formula>$A45&lt;&gt;"期間外"</formula>
    </cfRule>
  </conditionalFormatting>
  <conditionalFormatting sqref="A47">
    <cfRule type="expression" dxfId="537" priority="531">
      <formula>$A47&lt;&gt;"期間外"</formula>
    </cfRule>
  </conditionalFormatting>
  <conditionalFormatting sqref="A10">
    <cfRule type="notContainsBlanks" dxfId="536" priority="752">
      <formula>LEN(TRIM(A10))&gt;0</formula>
    </cfRule>
  </conditionalFormatting>
  <conditionalFormatting sqref="A12">
    <cfRule type="notContainsBlanks" dxfId="535" priority="529">
      <formula>LEN(TRIM(A12))&gt;0</formula>
    </cfRule>
  </conditionalFormatting>
  <conditionalFormatting sqref="A14">
    <cfRule type="notContainsBlanks" dxfId="534" priority="528">
      <formula>LEN(TRIM(A14))&gt;0</formula>
    </cfRule>
  </conditionalFormatting>
  <conditionalFormatting sqref="A16">
    <cfRule type="notContainsBlanks" dxfId="533" priority="527">
      <formula>LEN(TRIM(A16))&gt;0</formula>
    </cfRule>
  </conditionalFormatting>
  <conditionalFormatting sqref="A18">
    <cfRule type="notContainsBlanks" dxfId="532" priority="526">
      <formula>LEN(TRIM(A18))&gt;0</formula>
    </cfRule>
  </conditionalFormatting>
  <conditionalFormatting sqref="A20">
    <cfRule type="notContainsBlanks" dxfId="531" priority="525">
      <formula>LEN(TRIM(A20))&gt;0</formula>
    </cfRule>
  </conditionalFormatting>
  <conditionalFormatting sqref="A22">
    <cfRule type="notContainsBlanks" dxfId="530" priority="524">
      <formula>LEN(TRIM(A22))&gt;0</formula>
    </cfRule>
  </conditionalFormatting>
  <conditionalFormatting sqref="A24">
    <cfRule type="notContainsBlanks" dxfId="529" priority="523">
      <formula>LEN(TRIM(A24))&gt;0</formula>
    </cfRule>
  </conditionalFormatting>
  <conditionalFormatting sqref="A26">
    <cfRule type="notContainsBlanks" dxfId="528" priority="522">
      <formula>LEN(TRIM(A26))&gt;0</formula>
    </cfRule>
  </conditionalFormatting>
  <conditionalFormatting sqref="A28">
    <cfRule type="notContainsBlanks" dxfId="527" priority="521">
      <formula>LEN(TRIM(A28))&gt;0</formula>
    </cfRule>
  </conditionalFormatting>
  <conditionalFormatting sqref="A30">
    <cfRule type="notContainsBlanks" dxfId="526" priority="520">
      <formula>LEN(TRIM(A30))&gt;0</formula>
    </cfRule>
  </conditionalFormatting>
  <conditionalFormatting sqref="A32">
    <cfRule type="notContainsBlanks" dxfId="525" priority="753">
      <formula>LEN(TRIM(A32))&gt;0</formula>
    </cfRule>
  </conditionalFormatting>
  <conditionalFormatting sqref="A34">
    <cfRule type="notContainsBlanks" dxfId="524" priority="518">
      <formula>LEN(TRIM(A34))&gt;0</formula>
    </cfRule>
  </conditionalFormatting>
  <conditionalFormatting sqref="A36">
    <cfRule type="notContainsBlanks" dxfId="523" priority="517">
      <formula>LEN(TRIM(A36))&gt;0</formula>
    </cfRule>
  </conditionalFormatting>
  <conditionalFormatting sqref="A38">
    <cfRule type="notContainsBlanks" dxfId="522" priority="516">
      <formula>LEN(TRIM(A38))&gt;0</formula>
    </cfRule>
  </conditionalFormatting>
  <conditionalFormatting sqref="A40">
    <cfRule type="notContainsBlanks" dxfId="521" priority="515">
      <formula>LEN(TRIM(A40))&gt;0</formula>
    </cfRule>
  </conditionalFormatting>
  <conditionalFormatting sqref="A42">
    <cfRule type="notContainsBlanks" dxfId="520" priority="514">
      <formula>LEN(TRIM(A42))&gt;0</formula>
    </cfRule>
  </conditionalFormatting>
  <conditionalFormatting sqref="A44">
    <cfRule type="notContainsBlanks" dxfId="519" priority="513">
      <formula>LEN(TRIM(A44))&gt;0</formula>
    </cfRule>
  </conditionalFormatting>
  <conditionalFormatting sqref="A46">
    <cfRule type="notContainsBlanks" dxfId="518" priority="512">
      <formula>LEN(TRIM(A46))&gt;0</formula>
    </cfRule>
  </conditionalFormatting>
  <conditionalFormatting sqref="A48">
    <cfRule type="notContainsBlanks" dxfId="517" priority="511">
      <formula>LEN(TRIM(A48))&gt;0</formula>
    </cfRule>
  </conditionalFormatting>
  <conditionalFormatting sqref="B9">
    <cfRule type="expression" dxfId="516" priority="510">
      <formula>$B9="AM"</formula>
    </cfRule>
  </conditionalFormatting>
  <conditionalFormatting sqref="B10">
    <cfRule type="expression" dxfId="515" priority="509">
      <formula>$B10="PM"</formula>
    </cfRule>
  </conditionalFormatting>
  <conditionalFormatting sqref="B11">
    <cfRule type="expression" dxfId="514" priority="508">
      <formula>$B11="AM"</formula>
    </cfRule>
  </conditionalFormatting>
  <conditionalFormatting sqref="B12">
    <cfRule type="expression" dxfId="513" priority="507">
      <formula>$B12="PM"</formula>
    </cfRule>
  </conditionalFormatting>
  <conditionalFormatting sqref="B13">
    <cfRule type="expression" dxfId="512" priority="506">
      <formula>$B13="AM"</formula>
    </cfRule>
  </conditionalFormatting>
  <conditionalFormatting sqref="B14">
    <cfRule type="expression" dxfId="511" priority="505">
      <formula>$B14="PM"</formula>
    </cfRule>
  </conditionalFormatting>
  <conditionalFormatting sqref="B15">
    <cfRule type="expression" dxfId="510" priority="504">
      <formula>$B15="AM"</formula>
    </cfRule>
  </conditionalFormatting>
  <conditionalFormatting sqref="B16">
    <cfRule type="expression" dxfId="509" priority="503">
      <formula>$B16="PM"</formula>
    </cfRule>
  </conditionalFormatting>
  <conditionalFormatting sqref="B17">
    <cfRule type="expression" dxfId="508" priority="502">
      <formula>$B17="AM"</formula>
    </cfRule>
  </conditionalFormatting>
  <conditionalFormatting sqref="B18">
    <cfRule type="expression" dxfId="507" priority="501">
      <formula>$B18="PM"</formula>
    </cfRule>
  </conditionalFormatting>
  <conditionalFormatting sqref="B19">
    <cfRule type="expression" dxfId="506" priority="500">
      <formula>$B19="AM"</formula>
    </cfRule>
  </conditionalFormatting>
  <conditionalFormatting sqref="B20">
    <cfRule type="expression" dxfId="505" priority="499">
      <formula>$B20="PM"</formula>
    </cfRule>
  </conditionalFormatting>
  <conditionalFormatting sqref="B21">
    <cfRule type="expression" dxfId="504" priority="498">
      <formula>$B21="AM"</formula>
    </cfRule>
  </conditionalFormatting>
  <conditionalFormatting sqref="B22">
    <cfRule type="expression" dxfId="503" priority="497">
      <formula>$B22="PM"</formula>
    </cfRule>
  </conditionalFormatting>
  <conditionalFormatting sqref="B23">
    <cfRule type="expression" dxfId="502" priority="496">
      <formula>$B23="AM"</formula>
    </cfRule>
  </conditionalFormatting>
  <conditionalFormatting sqref="B24">
    <cfRule type="expression" dxfId="501" priority="495">
      <formula>$B24="PM"</formula>
    </cfRule>
  </conditionalFormatting>
  <conditionalFormatting sqref="B25">
    <cfRule type="expression" dxfId="500" priority="494">
      <formula>$B25="AM"</formula>
    </cfRule>
  </conditionalFormatting>
  <conditionalFormatting sqref="B26">
    <cfRule type="expression" dxfId="499" priority="493">
      <formula>$B26="PM"</formula>
    </cfRule>
  </conditionalFormatting>
  <conditionalFormatting sqref="B27">
    <cfRule type="expression" dxfId="498" priority="492">
      <formula>$B27="AM"</formula>
    </cfRule>
  </conditionalFormatting>
  <conditionalFormatting sqref="B28">
    <cfRule type="expression" dxfId="497" priority="491">
      <formula>$B28="PM"</formula>
    </cfRule>
  </conditionalFormatting>
  <conditionalFormatting sqref="B29">
    <cfRule type="expression" dxfId="496" priority="490">
      <formula>$B29="AM"</formula>
    </cfRule>
  </conditionalFormatting>
  <conditionalFormatting sqref="B30">
    <cfRule type="expression" dxfId="495" priority="489">
      <formula>$B30="PM"</formula>
    </cfRule>
  </conditionalFormatting>
  <conditionalFormatting sqref="B31">
    <cfRule type="expression" dxfId="494" priority="488">
      <formula>$B31="AM"</formula>
    </cfRule>
  </conditionalFormatting>
  <conditionalFormatting sqref="B32">
    <cfRule type="expression" dxfId="493" priority="487">
      <formula>$B32="PM"</formula>
    </cfRule>
  </conditionalFormatting>
  <conditionalFormatting sqref="B33">
    <cfRule type="expression" dxfId="492" priority="486">
      <formula>$B33="AM"</formula>
    </cfRule>
  </conditionalFormatting>
  <conditionalFormatting sqref="B34">
    <cfRule type="expression" dxfId="491" priority="485">
      <formula>$B34="PM"</formula>
    </cfRule>
  </conditionalFormatting>
  <conditionalFormatting sqref="B35">
    <cfRule type="expression" dxfId="490" priority="484">
      <formula>$B35="AM"</formula>
    </cfRule>
  </conditionalFormatting>
  <conditionalFormatting sqref="B36">
    <cfRule type="expression" dxfId="489" priority="483">
      <formula>$B36="PM"</formula>
    </cfRule>
  </conditionalFormatting>
  <conditionalFormatting sqref="B37">
    <cfRule type="expression" dxfId="488" priority="482">
      <formula>$B37="AM"</formula>
    </cfRule>
  </conditionalFormatting>
  <conditionalFormatting sqref="B38">
    <cfRule type="expression" dxfId="487" priority="481">
      <formula>$B38="PM"</formula>
    </cfRule>
  </conditionalFormatting>
  <conditionalFormatting sqref="B39">
    <cfRule type="expression" dxfId="486" priority="480">
      <formula>$B39="AM"</formula>
    </cfRule>
  </conditionalFormatting>
  <conditionalFormatting sqref="B40">
    <cfRule type="expression" dxfId="485" priority="479">
      <formula>$B40="PM"</formula>
    </cfRule>
  </conditionalFormatting>
  <conditionalFormatting sqref="B41">
    <cfRule type="expression" dxfId="484" priority="478">
      <formula>$B41="AM"</formula>
    </cfRule>
  </conditionalFormatting>
  <conditionalFormatting sqref="B42">
    <cfRule type="expression" dxfId="483" priority="477">
      <formula>$B42="PM"</formula>
    </cfRule>
  </conditionalFormatting>
  <conditionalFormatting sqref="B43">
    <cfRule type="expression" dxfId="482" priority="476">
      <formula>$B43="AM"</formula>
    </cfRule>
  </conditionalFormatting>
  <conditionalFormatting sqref="B44">
    <cfRule type="expression" dxfId="481" priority="475">
      <formula>$B44="PM"</formula>
    </cfRule>
  </conditionalFormatting>
  <conditionalFormatting sqref="B45">
    <cfRule type="expression" dxfId="480" priority="474">
      <formula>$B45="AM"</formula>
    </cfRule>
  </conditionalFormatting>
  <conditionalFormatting sqref="B46">
    <cfRule type="expression" dxfId="479" priority="473">
      <formula>$B46="PM"</formula>
    </cfRule>
  </conditionalFormatting>
  <conditionalFormatting sqref="B47">
    <cfRule type="expression" dxfId="478" priority="472">
      <formula>$B47="AM"</formula>
    </cfRule>
  </conditionalFormatting>
  <conditionalFormatting sqref="B48">
    <cfRule type="expression" dxfId="477" priority="471">
      <formula>$B48="PM"</formula>
    </cfRule>
  </conditionalFormatting>
  <conditionalFormatting sqref="C7">
    <cfRule type="expression" dxfId="476" priority="468">
      <formula>AND($A7&lt;&gt;"期間外",$C7&lt;&gt;"")</formula>
    </cfRule>
    <cfRule type="expression" dxfId="475" priority="470">
      <formula>AND($A7&lt;&gt;"期間外",$C7="")</formula>
    </cfRule>
  </conditionalFormatting>
  <conditionalFormatting sqref="C8">
    <cfRule type="expression" dxfId="474" priority="466">
      <formula>AND($A7&lt;&gt;"期間外",$C8&lt;&gt;"")</formula>
    </cfRule>
    <cfRule type="expression" dxfId="473" priority="467">
      <formula>AND($A7&lt;&gt;"期間外",$C8="")</formula>
    </cfRule>
  </conditionalFormatting>
  <conditionalFormatting sqref="D7">
    <cfRule type="expression" dxfId="472" priority="383">
      <formula>AND($A7&lt;&gt;"期間外",$D7="")</formula>
    </cfRule>
    <cfRule type="expression" dxfId="471" priority="385">
      <formula>AND($A7&lt;&gt;"期間外",$D7&lt;&gt;"")</formula>
    </cfRule>
  </conditionalFormatting>
  <conditionalFormatting sqref="D8">
    <cfRule type="expression" dxfId="470" priority="377">
      <formula>AND($A7&lt;&gt;"期間外",$D8="")</formula>
    </cfRule>
    <cfRule type="expression" dxfId="469" priority="378">
      <formula>AND($A7&lt;&gt;"期間外",$D8&lt;&gt;"")</formula>
    </cfRule>
  </conditionalFormatting>
  <conditionalFormatting sqref="E7:E8">
    <cfRule type="expression" dxfId="468" priority="375">
      <formula>AND($A7&lt;&gt;"期間外",$E7&lt;&gt;"")</formula>
    </cfRule>
    <cfRule type="expression" dxfId="467" priority="376">
      <formula>AND($A7&lt;&gt;"期間外",$E7="")</formula>
    </cfRule>
  </conditionalFormatting>
  <conditionalFormatting sqref="F7:F8">
    <cfRule type="expression" dxfId="466" priority="373">
      <formula>AND($A7&lt;&gt;"期間外",$F7&lt;&gt;"")</formula>
    </cfRule>
    <cfRule type="expression" dxfId="465" priority="374">
      <formula>AND($A7&lt;&gt;"期間外",$F7="")</formula>
    </cfRule>
  </conditionalFormatting>
  <conditionalFormatting sqref="A13">
    <cfRule type="expression" dxfId="464" priority="338">
      <formula>$A$13&lt;&gt;"期間外"</formula>
    </cfRule>
  </conditionalFormatting>
  <conditionalFormatting sqref="C9">
    <cfRule type="expression" dxfId="463" priority="336">
      <formula>AND($A9&lt;&gt;"期間外",$C9&lt;&gt;"")</formula>
    </cfRule>
    <cfRule type="expression" dxfId="462" priority="337">
      <formula>AND($A9&lt;&gt;"期間外",$C9="")</formula>
    </cfRule>
  </conditionalFormatting>
  <conditionalFormatting sqref="D9">
    <cfRule type="expression" dxfId="461" priority="332">
      <formula>AND($A9&lt;&gt;"期間外",$D9="")</formula>
    </cfRule>
    <cfRule type="expression" dxfId="460" priority="333">
      <formula>AND($A9&lt;&gt;"期間外",$D9&lt;&gt;"")</formula>
    </cfRule>
  </conditionalFormatting>
  <conditionalFormatting sqref="D10">
    <cfRule type="expression" dxfId="459" priority="330">
      <formula>AND($A9&lt;&gt;"期間外",$D10="")</formula>
    </cfRule>
    <cfRule type="expression" dxfId="458" priority="331">
      <formula>AND($A9&lt;&gt;"期間外",$D10&lt;&gt;"")</formula>
    </cfRule>
  </conditionalFormatting>
  <conditionalFormatting sqref="E9:E10">
    <cfRule type="expression" dxfId="457" priority="328">
      <formula>AND($A9&lt;&gt;"期間外",$E9&lt;&gt;"")</formula>
    </cfRule>
    <cfRule type="expression" dxfId="456" priority="329">
      <formula>AND($A9&lt;&gt;"期間外",$E9="")</formula>
    </cfRule>
  </conditionalFormatting>
  <conditionalFormatting sqref="F9:F10">
    <cfRule type="expression" dxfId="455" priority="326">
      <formula>AND($A9&lt;&gt;"期間外",$F9&lt;&gt;"")</formula>
    </cfRule>
    <cfRule type="expression" dxfId="454" priority="327">
      <formula>AND($A9&lt;&gt;"期間外",$F9="")</formula>
    </cfRule>
  </conditionalFormatting>
  <conditionalFormatting sqref="C11">
    <cfRule type="expression" dxfId="453" priority="323">
      <formula>AND($A11&lt;&gt;"期間外",$C11&lt;&gt;"")</formula>
    </cfRule>
    <cfRule type="expression" dxfId="452" priority="324">
      <formula>AND($A11&lt;&gt;"期間外",$C11="")</formula>
    </cfRule>
  </conditionalFormatting>
  <conditionalFormatting sqref="D11">
    <cfRule type="expression" dxfId="451" priority="319">
      <formula>AND($A11&lt;&gt;"期間外",$D11="")</formula>
    </cfRule>
    <cfRule type="expression" dxfId="450" priority="320">
      <formula>AND($A11&lt;&gt;"期間外",$D11&lt;&gt;"")</formula>
    </cfRule>
  </conditionalFormatting>
  <conditionalFormatting sqref="D12">
    <cfRule type="expression" dxfId="449" priority="317">
      <formula>AND($A11&lt;&gt;"期間外",$D12="")</formula>
    </cfRule>
    <cfRule type="expression" dxfId="448" priority="318">
      <formula>AND($A11&lt;&gt;"期間外",$D12&lt;&gt;"")</formula>
    </cfRule>
  </conditionalFormatting>
  <conditionalFormatting sqref="E11:E12">
    <cfRule type="expression" dxfId="447" priority="315">
      <formula>AND($A11&lt;&gt;"期間外",$E11&lt;&gt;"")</formula>
    </cfRule>
    <cfRule type="expression" dxfId="446" priority="316">
      <formula>AND($A11&lt;&gt;"期間外",$E11="")</formula>
    </cfRule>
  </conditionalFormatting>
  <conditionalFormatting sqref="F11:F12">
    <cfRule type="expression" dxfId="445" priority="313">
      <formula>AND($A11&lt;&gt;"期間外",$F11&lt;&gt;"")</formula>
    </cfRule>
    <cfRule type="expression" dxfId="444" priority="314">
      <formula>AND($A11&lt;&gt;"期間外",$F11="")</formula>
    </cfRule>
  </conditionalFormatting>
  <conditionalFormatting sqref="C13">
    <cfRule type="expression" dxfId="443" priority="310">
      <formula>AND($A13&lt;&gt;"期間外",$C13&lt;&gt;"")</formula>
    </cfRule>
    <cfRule type="expression" dxfId="442" priority="311">
      <formula>AND($A13&lt;&gt;"期間外",$C13="")</formula>
    </cfRule>
  </conditionalFormatting>
  <conditionalFormatting sqref="D13">
    <cfRule type="expression" dxfId="441" priority="306">
      <formula>AND($A13&lt;&gt;"期間外",$D13="")</formula>
    </cfRule>
    <cfRule type="expression" dxfId="440" priority="307">
      <formula>AND($A13&lt;&gt;"期間外",$D13&lt;&gt;"")</formula>
    </cfRule>
  </conditionalFormatting>
  <conditionalFormatting sqref="D14">
    <cfRule type="expression" dxfId="439" priority="304">
      <formula>AND($A13&lt;&gt;"期間外",$D14="")</formula>
    </cfRule>
    <cfRule type="expression" dxfId="438" priority="305">
      <formula>AND($A13&lt;&gt;"期間外",$D14&lt;&gt;"")</formula>
    </cfRule>
  </conditionalFormatting>
  <conditionalFormatting sqref="E13:E14">
    <cfRule type="expression" dxfId="437" priority="302">
      <formula>AND($A13&lt;&gt;"期間外",$E13&lt;&gt;"")</formula>
    </cfRule>
    <cfRule type="expression" dxfId="436" priority="303">
      <formula>AND($A13&lt;&gt;"期間外",$E13="")</formula>
    </cfRule>
  </conditionalFormatting>
  <conditionalFormatting sqref="F13:F14">
    <cfRule type="expression" dxfId="435" priority="300">
      <formula>AND($A13&lt;&gt;"期間外",$F13&lt;&gt;"")</formula>
    </cfRule>
    <cfRule type="expression" dxfId="434" priority="301">
      <formula>AND($A13&lt;&gt;"期間外",$F13="")</formula>
    </cfRule>
  </conditionalFormatting>
  <conditionalFormatting sqref="C15">
    <cfRule type="expression" dxfId="433" priority="297">
      <formula>AND($A15&lt;&gt;"期間外",$C15&lt;&gt;"")</formula>
    </cfRule>
    <cfRule type="expression" dxfId="432" priority="298">
      <formula>AND($A15&lt;&gt;"期間外",$C15="")</formula>
    </cfRule>
  </conditionalFormatting>
  <conditionalFormatting sqref="D15">
    <cfRule type="expression" dxfId="431" priority="293">
      <formula>AND($A15&lt;&gt;"期間外",$D15="")</formula>
    </cfRule>
    <cfRule type="expression" dxfId="430" priority="294">
      <formula>AND($A15&lt;&gt;"期間外",$D15&lt;&gt;"")</formula>
    </cfRule>
  </conditionalFormatting>
  <conditionalFormatting sqref="D16">
    <cfRule type="expression" dxfId="429" priority="291">
      <formula>AND($A15&lt;&gt;"期間外",$D16="")</formula>
    </cfRule>
    <cfRule type="expression" dxfId="428" priority="292">
      <formula>AND($A15&lt;&gt;"期間外",$D16&lt;&gt;"")</formula>
    </cfRule>
  </conditionalFormatting>
  <conditionalFormatting sqref="E15:E16">
    <cfRule type="expression" dxfId="427" priority="289">
      <formula>AND($A15&lt;&gt;"期間外",$E15&lt;&gt;"")</formula>
    </cfRule>
    <cfRule type="expression" dxfId="426" priority="290">
      <formula>AND($A15&lt;&gt;"期間外",$E15="")</formula>
    </cfRule>
  </conditionalFormatting>
  <conditionalFormatting sqref="F15:F16">
    <cfRule type="expression" dxfId="425" priority="287">
      <formula>AND($A15&lt;&gt;"期間外",$F15&lt;&gt;"")</formula>
    </cfRule>
    <cfRule type="expression" dxfId="424" priority="288">
      <formula>AND($A15&lt;&gt;"期間外",$F15="")</formula>
    </cfRule>
  </conditionalFormatting>
  <conditionalFormatting sqref="C17">
    <cfRule type="expression" dxfId="423" priority="284">
      <formula>AND($A17&lt;&gt;"期間外",$C17&lt;&gt;"")</formula>
    </cfRule>
    <cfRule type="expression" dxfId="422" priority="285">
      <formula>AND($A17&lt;&gt;"期間外",$C17="")</formula>
    </cfRule>
  </conditionalFormatting>
  <conditionalFormatting sqref="D17">
    <cfRule type="expression" dxfId="421" priority="280">
      <formula>AND($A17&lt;&gt;"期間外",$D17="")</formula>
    </cfRule>
    <cfRule type="expression" dxfId="420" priority="281">
      <formula>AND($A17&lt;&gt;"期間外",$D17&lt;&gt;"")</formula>
    </cfRule>
  </conditionalFormatting>
  <conditionalFormatting sqref="D18">
    <cfRule type="expression" dxfId="419" priority="278">
      <formula>AND($A17&lt;&gt;"期間外",$D18="")</formula>
    </cfRule>
    <cfRule type="expression" dxfId="418" priority="279">
      <formula>AND($A17&lt;&gt;"期間外",$D18&lt;&gt;"")</formula>
    </cfRule>
  </conditionalFormatting>
  <conditionalFormatting sqref="E17:E18">
    <cfRule type="expression" dxfId="417" priority="276">
      <formula>AND($A17&lt;&gt;"期間外",$E17&lt;&gt;"")</formula>
    </cfRule>
    <cfRule type="expression" dxfId="416" priority="277">
      <formula>AND($A17&lt;&gt;"期間外",$E17="")</formula>
    </cfRule>
  </conditionalFormatting>
  <conditionalFormatting sqref="F17:F18">
    <cfRule type="expression" dxfId="415" priority="274">
      <formula>AND($A17&lt;&gt;"期間外",$F17&lt;&gt;"")</formula>
    </cfRule>
    <cfRule type="expression" dxfId="414" priority="275">
      <formula>AND($A17&lt;&gt;"期間外",$F17="")</formula>
    </cfRule>
  </conditionalFormatting>
  <conditionalFormatting sqref="C19">
    <cfRule type="expression" dxfId="413" priority="271">
      <formula>AND($A19&lt;&gt;"期間外",$C19&lt;&gt;"")</formula>
    </cfRule>
    <cfRule type="expression" dxfId="412" priority="272">
      <formula>AND($A19&lt;&gt;"期間外",$C19="")</formula>
    </cfRule>
  </conditionalFormatting>
  <conditionalFormatting sqref="D19">
    <cfRule type="expression" dxfId="411" priority="267">
      <formula>AND($A19&lt;&gt;"期間外",$D19="")</formula>
    </cfRule>
    <cfRule type="expression" dxfId="410" priority="268">
      <formula>AND($A19&lt;&gt;"期間外",$D19&lt;&gt;"")</formula>
    </cfRule>
  </conditionalFormatting>
  <conditionalFormatting sqref="D20">
    <cfRule type="expression" dxfId="409" priority="265">
      <formula>AND($A19&lt;&gt;"期間外",$D20="")</formula>
    </cfRule>
    <cfRule type="expression" dxfId="408" priority="266">
      <formula>AND($A19&lt;&gt;"期間外",$D20&lt;&gt;"")</formula>
    </cfRule>
  </conditionalFormatting>
  <conditionalFormatting sqref="E19:E20">
    <cfRule type="expression" dxfId="407" priority="263">
      <formula>AND($A19&lt;&gt;"期間外",$E19&lt;&gt;"")</formula>
    </cfRule>
    <cfRule type="expression" dxfId="406" priority="264">
      <formula>AND($A19&lt;&gt;"期間外",$E19="")</formula>
    </cfRule>
  </conditionalFormatting>
  <conditionalFormatting sqref="F19:F20">
    <cfRule type="expression" dxfId="405" priority="261">
      <formula>AND($A19&lt;&gt;"期間外",$F19&lt;&gt;"")</formula>
    </cfRule>
    <cfRule type="expression" dxfId="404" priority="262">
      <formula>AND($A19&lt;&gt;"期間外",$F19="")</formula>
    </cfRule>
  </conditionalFormatting>
  <conditionalFormatting sqref="C21">
    <cfRule type="expression" dxfId="403" priority="258">
      <formula>AND($A21&lt;&gt;"期間外",$C21&lt;&gt;"")</formula>
    </cfRule>
    <cfRule type="expression" dxfId="402" priority="259">
      <formula>AND($A21&lt;&gt;"期間外",$C21="")</formula>
    </cfRule>
  </conditionalFormatting>
  <conditionalFormatting sqref="D21">
    <cfRule type="expression" dxfId="401" priority="254">
      <formula>AND($A21&lt;&gt;"期間外",$D21="")</formula>
    </cfRule>
    <cfRule type="expression" dxfId="400" priority="255">
      <formula>AND($A21&lt;&gt;"期間外",$D21&lt;&gt;"")</formula>
    </cfRule>
  </conditionalFormatting>
  <conditionalFormatting sqref="D22">
    <cfRule type="expression" dxfId="399" priority="252">
      <formula>AND($A21&lt;&gt;"期間外",$D22="")</formula>
    </cfRule>
    <cfRule type="expression" dxfId="398" priority="253">
      <formula>AND($A21&lt;&gt;"期間外",$D22&lt;&gt;"")</formula>
    </cfRule>
  </conditionalFormatting>
  <conditionalFormatting sqref="E21:E22">
    <cfRule type="expression" dxfId="397" priority="250">
      <formula>AND($A21&lt;&gt;"期間外",$E21&lt;&gt;"")</formula>
    </cfRule>
    <cfRule type="expression" dxfId="396" priority="251">
      <formula>AND($A21&lt;&gt;"期間外",$E21="")</formula>
    </cfRule>
  </conditionalFormatting>
  <conditionalFormatting sqref="F21:F22">
    <cfRule type="expression" dxfId="395" priority="248">
      <formula>AND($A21&lt;&gt;"期間外",$F21&lt;&gt;"")</formula>
    </cfRule>
    <cfRule type="expression" dxfId="394" priority="249">
      <formula>AND($A21&lt;&gt;"期間外",$F21="")</formula>
    </cfRule>
  </conditionalFormatting>
  <conditionalFormatting sqref="C23">
    <cfRule type="expression" dxfId="393" priority="245">
      <formula>AND($A23&lt;&gt;"期間外",$C23&lt;&gt;"")</formula>
    </cfRule>
    <cfRule type="expression" dxfId="392" priority="246">
      <formula>AND($A23&lt;&gt;"期間外",$C23="")</formula>
    </cfRule>
  </conditionalFormatting>
  <conditionalFormatting sqref="D23">
    <cfRule type="expression" dxfId="391" priority="241">
      <formula>AND($A23&lt;&gt;"期間外",$D23="")</formula>
    </cfRule>
    <cfRule type="expression" dxfId="390" priority="242">
      <formula>AND($A23&lt;&gt;"期間外",$D23&lt;&gt;"")</formula>
    </cfRule>
  </conditionalFormatting>
  <conditionalFormatting sqref="D24">
    <cfRule type="expression" dxfId="389" priority="239">
      <formula>AND($A23&lt;&gt;"期間外",$D24="")</formula>
    </cfRule>
    <cfRule type="expression" dxfId="388" priority="240">
      <formula>AND($A23&lt;&gt;"期間外",$D24&lt;&gt;"")</formula>
    </cfRule>
  </conditionalFormatting>
  <conditionalFormatting sqref="E23:E24">
    <cfRule type="expression" dxfId="387" priority="237">
      <formula>AND($A23&lt;&gt;"期間外",$E23&lt;&gt;"")</formula>
    </cfRule>
    <cfRule type="expression" dxfId="386" priority="238">
      <formula>AND($A23&lt;&gt;"期間外",$E23="")</formula>
    </cfRule>
  </conditionalFormatting>
  <conditionalFormatting sqref="F23:F24">
    <cfRule type="expression" dxfId="385" priority="235">
      <formula>AND($A23&lt;&gt;"期間外",$F23&lt;&gt;"")</formula>
    </cfRule>
    <cfRule type="expression" dxfId="384" priority="236">
      <formula>AND($A23&lt;&gt;"期間外",$F23="")</formula>
    </cfRule>
  </conditionalFormatting>
  <conditionalFormatting sqref="C25">
    <cfRule type="expression" dxfId="383" priority="232">
      <formula>AND($A25&lt;&gt;"期間外",$C25&lt;&gt;"")</formula>
    </cfRule>
    <cfRule type="expression" dxfId="382" priority="233">
      <formula>AND($A25&lt;&gt;"期間外",$C25="")</formula>
    </cfRule>
  </conditionalFormatting>
  <conditionalFormatting sqref="D25">
    <cfRule type="expression" dxfId="381" priority="228">
      <formula>AND($A25&lt;&gt;"期間外",$D25="")</formula>
    </cfRule>
    <cfRule type="expression" dxfId="380" priority="229">
      <formula>AND($A25&lt;&gt;"期間外",$D25&lt;&gt;"")</formula>
    </cfRule>
  </conditionalFormatting>
  <conditionalFormatting sqref="D26">
    <cfRule type="expression" dxfId="379" priority="226">
      <formula>AND($A25&lt;&gt;"期間外",$D26="")</formula>
    </cfRule>
    <cfRule type="expression" dxfId="378" priority="227">
      <formula>AND($A25&lt;&gt;"期間外",$D26&lt;&gt;"")</formula>
    </cfRule>
  </conditionalFormatting>
  <conditionalFormatting sqref="E25:E26">
    <cfRule type="expression" dxfId="377" priority="224">
      <formula>AND($A25&lt;&gt;"期間外",$E25&lt;&gt;"")</formula>
    </cfRule>
    <cfRule type="expression" dxfId="376" priority="225">
      <formula>AND($A25&lt;&gt;"期間外",$E25="")</formula>
    </cfRule>
  </conditionalFormatting>
  <conditionalFormatting sqref="F25:F26">
    <cfRule type="expression" dxfId="375" priority="222">
      <formula>AND($A25&lt;&gt;"期間外",$F25&lt;&gt;"")</formula>
    </cfRule>
    <cfRule type="expression" dxfId="374" priority="223">
      <formula>AND($A25&lt;&gt;"期間外",$F25="")</formula>
    </cfRule>
  </conditionalFormatting>
  <conditionalFormatting sqref="C27">
    <cfRule type="expression" dxfId="373" priority="219">
      <formula>AND($A27&lt;&gt;"期間外",$C27&lt;&gt;"")</formula>
    </cfRule>
    <cfRule type="expression" dxfId="372" priority="220">
      <formula>AND($A27&lt;&gt;"期間外",$C27="")</formula>
    </cfRule>
  </conditionalFormatting>
  <conditionalFormatting sqref="D27">
    <cfRule type="expression" dxfId="371" priority="215">
      <formula>AND($A27&lt;&gt;"期間外",$D27="")</formula>
    </cfRule>
    <cfRule type="expression" dxfId="370" priority="216">
      <formula>AND($A27&lt;&gt;"期間外",$D27&lt;&gt;"")</formula>
    </cfRule>
  </conditionalFormatting>
  <conditionalFormatting sqref="D28">
    <cfRule type="expression" dxfId="369" priority="213">
      <formula>AND($A27&lt;&gt;"期間外",$D28="")</formula>
    </cfRule>
    <cfRule type="expression" dxfId="368" priority="214">
      <formula>AND($A27&lt;&gt;"期間外",$D28&lt;&gt;"")</formula>
    </cfRule>
  </conditionalFormatting>
  <conditionalFormatting sqref="E27:E28">
    <cfRule type="expression" dxfId="367" priority="211">
      <formula>AND($A27&lt;&gt;"期間外",$E27&lt;&gt;"")</formula>
    </cfRule>
    <cfRule type="expression" dxfId="366" priority="212">
      <formula>AND($A27&lt;&gt;"期間外",$E27="")</formula>
    </cfRule>
  </conditionalFormatting>
  <conditionalFormatting sqref="F27:F28">
    <cfRule type="expression" dxfId="365" priority="209">
      <formula>AND($A27&lt;&gt;"期間外",$F27&lt;&gt;"")</formula>
    </cfRule>
    <cfRule type="expression" dxfId="364" priority="210">
      <formula>AND($A27&lt;&gt;"期間外",$F27="")</formula>
    </cfRule>
  </conditionalFormatting>
  <conditionalFormatting sqref="C29">
    <cfRule type="expression" dxfId="363" priority="206">
      <formula>AND($A29&lt;&gt;"期間外",$C29&lt;&gt;"")</formula>
    </cfRule>
    <cfRule type="expression" dxfId="362" priority="207">
      <formula>AND($A29&lt;&gt;"期間外",$C29="")</formula>
    </cfRule>
  </conditionalFormatting>
  <conditionalFormatting sqref="D29">
    <cfRule type="expression" dxfId="361" priority="202">
      <formula>AND($A29&lt;&gt;"期間外",$D29="")</formula>
    </cfRule>
    <cfRule type="expression" dxfId="360" priority="203">
      <formula>AND($A29&lt;&gt;"期間外",$D29&lt;&gt;"")</formula>
    </cfRule>
  </conditionalFormatting>
  <conditionalFormatting sqref="D30">
    <cfRule type="expression" dxfId="359" priority="200">
      <formula>AND($A29&lt;&gt;"期間外",$D30="")</formula>
    </cfRule>
    <cfRule type="expression" dxfId="358" priority="201">
      <formula>AND($A29&lt;&gt;"期間外",$D30&lt;&gt;"")</formula>
    </cfRule>
  </conditionalFormatting>
  <conditionalFormatting sqref="E29:E30">
    <cfRule type="expression" dxfId="357" priority="198">
      <formula>AND($A29&lt;&gt;"期間外",$E29&lt;&gt;"")</formula>
    </cfRule>
    <cfRule type="expression" dxfId="356" priority="199">
      <formula>AND($A29&lt;&gt;"期間外",$E29="")</formula>
    </cfRule>
  </conditionalFormatting>
  <conditionalFormatting sqref="F29:F30">
    <cfRule type="expression" dxfId="355" priority="196">
      <formula>AND($A29&lt;&gt;"期間外",$F29&lt;&gt;"")</formula>
    </cfRule>
    <cfRule type="expression" dxfId="354" priority="197">
      <formula>AND($A29&lt;&gt;"期間外",$F29="")</formula>
    </cfRule>
  </conditionalFormatting>
  <conditionalFormatting sqref="C31">
    <cfRule type="expression" dxfId="353" priority="193">
      <formula>AND($A31&lt;&gt;"期間外",$C31&lt;&gt;"")</formula>
    </cfRule>
    <cfRule type="expression" dxfId="352" priority="194">
      <formula>AND($A31&lt;&gt;"期間外",$C31="")</formula>
    </cfRule>
  </conditionalFormatting>
  <conditionalFormatting sqref="D31">
    <cfRule type="expression" dxfId="351" priority="189">
      <formula>AND($A31&lt;&gt;"期間外",$D31="")</formula>
    </cfRule>
    <cfRule type="expression" dxfId="350" priority="190">
      <formula>AND($A31&lt;&gt;"期間外",$D31&lt;&gt;"")</formula>
    </cfRule>
  </conditionalFormatting>
  <conditionalFormatting sqref="D32">
    <cfRule type="expression" dxfId="349" priority="187">
      <formula>AND($A31&lt;&gt;"期間外",$D32="")</formula>
    </cfRule>
    <cfRule type="expression" dxfId="348" priority="188">
      <formula>AND($A31&lt;&gt;"期間外",$D32&lt;&gt;"")</formula>
    </cfRule>
  </conditionalFormatting>
  <conditionalFormatting sqref="E31:E32">
    <cfRule type="expression" dxfId="347" priority="185">
      <formula>AND($A31&lt;&gt;"期間外",$E31&lt;&gt;"")</formula>
    </cfRule>
    <cfRule type="expression" dxfId="346" priority="186">
      <formula>AND($A31&lt;&gt;"期間外",$E31="")</formula>
    </cfRule>
  </conditionalFormatting>
  <conditionalFormatting sqref="F31:F32">
    <cfRule type="expression" dxfId="345" priority="183">
      <formula>AND($A31&lt;&gt;"期間外",$F31&lt;&gt;"")</formula>
    </cfRule>
    <cfRule type="expression" dxfId="344" priority="184">
      <formula>AND($A31&lt;&gt;"期間外",$F31="")</formula>
    </cfRule>
  </conditionalFormatting>
  <conditionalFormatting sqref="C33">
    <cfRule type="expression" dxfId="343" priority="180">
      <formula>AND($A33&lt;&gt;"期間外",$C33&lt;&gt;"")</formula>
    </cfRule>
    <cfRule type="expression" dxfId="342" priority="181">
      <formula>AND($A33&lt;&gt;"期間外",$C33="")</formula>
    </cfRule>
  </conditionalFormatting>
  <conditionalFormatting sqref="D33">
    <cfRule type="expression" dxfId="341" priority="176">
      <formula>AND($A33&lt;&gt;"期間外",$D33="")</formula>
    </cfRule>
    <cfRule type="expression" dxfId="340" priority="177">
      <formula>AND($A33&lt;&gt;"期間外",$D33&lt;&gt;"")</formula>
    </cfRule>
  </conditionalFormatting>
  <conditionalFormatting sqref="D34">
    <cfRule type="expression" dxfId="339" priority="174">
      <formula>AND($A33&lt;&gt;"期間外",$D34="")</formula>
    </cfRule>
    <cfRule type="expression" dxfId="338" priority="175">
      <formula>AND($A33&lt;&gt;"期間外",$D34&lt;&gt;"")</formula>
    </cfRule>
  </conditionalFormatting>
  <conditionalFormatting sqref="E33:E34">
    <cfRule type="expression" dxfId="337" priority="172">
      <formula>AND($A33&lt;&gt;"期間外",$E33&lt;&gt;"")</formula>
    </cfRule>
    <cfRule type="expression" dxfId="336" priority="173">
      <formula>AND($A33&lt;&gt;"期間外",$E33="")</formula>
    </cfRule>
  </conditionalFormatting>
  <conditionalFormatting sqref="F33:F34">
    <cfRule type="expression" dxfId="335" priority="170">
      <formula>AND($A33&lt;&gt;"期間外",$F33&lt;&gt;"")</formula>
    </cfRule>
    <cfRule type="expression" dxfId="334" priority="171">
      <formula>AND($A33&lt;&gt;"期間外",$F33="")</formula>
    </cfRule>
  </conditionalFormatting>
  <conditionalFormatting sqref="C35">
    <cfRule type="expression" dxfId="333" priority="167">
      <formula>AND($A35&lt;&gt;"期間外",$C35&lt;&gt;"")</formula>
    </cfRule>
    <cfRule type="expression" dxfId="332" priority="168">
      <formula>AND($A35&lt;&gt;"期間外",$C35="")</formula>
    </cfRule>
  </conditionalFormatting>
  <conditionalFormatting sqref="D35">
    <cfRule type="expression" dxfId="331" priority="163">
      <formula>AND($A35&lt;&gt;"期間外",$D35="")</formula>
    </cfRule>
    <cfRule type="expression" dxfId="330" priority="164">
      <formula>AND($A35&lt;&gt;"期間外",$D35&lt;&gt;"")</formula>
    </cfRule>
  </conditionalFormatting>
  <conditionalFormatting sqref="D36">
    <cfRule type="expression" dxfId="329" priority="161">
      <formula>AND($A35&lt;&gt;"期間外",$D36="")</formula>
    </cfRule>
    <cfRule type="expression" dxfId="328" priority="162">
      <formula>AND($A35&lt;&gt;"期間外",$D36&lt;&gt;"")</formula>
    </cfRule>
  </conditionalFormatting>
  <conditionalFormatting sqref="E35:E36">
    <cfRule type="expression" dxfId="327" priority="159">
      <formula>AND($A35&lt;&gt;"期間外",$E35&lt;&gt;"")</formula>
    </cfRule>
    <cfRule type="expression" dxfId="326" priority="160">
      <formula>AND($A35&lt;&gt;"期間外",$E35="")</formula>
    </cfRule>
  </conditionalFormatting>
  <conditionalFormatting sqref="F35:F36">
    <cfRule type="expression" dxfId="325" priority="157">
      <formula>AND($A35&lt;&gt;"期間外",$F35&lt;&gt;"")</formula>
    </cfRule>
    <cfRule type="expression" dxfId="324" priority="158">
      <formula>AND($A35&lt;&gt;"期間外",$F35="")</formula>
    </cfRule>
  </conditionalFormatting>
  <conditionalFormatting sqref="C37">
    <cfRule type="expression" dxfId="323" priority="154">
      <formula>AND($A37&lt;&gt;"期間外",$C37&lt;&gt;"")</formula>
    </cfRule>
    <cfRule type="expression" dxfId="322" priority="155">
      <formula>AND($A37&lt;&gt;"期間外",$C37="")</formula>
    </cfRule>
  </conditionalFormatting>
  <conditionalFormatting sqref="D37">
    <cfRule type="expression" dxfId="321" priority="150">
      <formula>AND($A37&lt;&gt;"期間外",$D37="")</formula>
    </cfRule>
    <cfRule type="expression" dxfId="320" priority="151">
      <formula>AND($A37&lt;&gt;"期間外",$D37&lt;&gt;"")</formula>
    </cfRule>
  </conditionalFormatting>
  <conditionalFormatting sqref="D38">
    <cfRule type="expression" dxfId="319" priority="148">
      <formula>AND($A37&lt;&gt;"期間外",$D38="")</formula>
    </cfRule>
    <cfRule type="expression" dxfId="318" priority="149">
      <formula>AND($A37&lt;&gt;"期間外",$D38&lt;&gt;"")</formula>
    </cfRule>
  </conditionalFormatting>
  <conditionalFormatting sqref="E37:E38">
    <cfRule type="expression" dxfId="317" priority="146">
      <formula>AND($A37&lt;&gt;"期間外",$E37&lt;&gt;"")</formula>
    </cfRule>
    <cfRule type="expression" dxfId="316" priority="147">
      <formula>AND($A37&lt;&gt;"期間外",$E37="")</formula>
    </cfRule>
  </conditionalFormatting>
  <conditionalFormatting sqref="F37:F38">
    <cfRule type="expression" dxfId="315" priority="144">
      <formula>AND($A37&lt;&gt;"期間外",$F37&lt;&gt;"")</formula>
    </cfRule>
    <cfRule type="expression" dxfId="314" priority="145">
      <formula>AND($A37&lt;&gt;"期間外",$F37="")</formula>
    </cfRule>
  </conditionalFormatting>
  <conditionalFormatting sqref="C39">
    <cfRule type="expression" dxfId="313" priority="141">
      <formula>AND($A39&lt;&gt;"期間外",$C39&lt;&gt;"")</formula>
    </cfRule>
    <cfRule type="expression" dxfId="312" priority="142">
      <formula>AND($A39&lt;&gt;"期間外",$C39="")</formula>
    </cfRule>
  </conditionalFormatting>
  <conditionalFormatting sqref="D39">
    <cfRule type="expression" dxfId="311" priority="137">
      <formula>AND($A39&lt;&gt;"期間外",$D39="")</formula>
    </cfRule>
    <cfRule type="expression" dxfId="310" priority="138">
      <formula>AND($A39&lt;&gt;"期間外",$D39&lt;&gt;"")</formula>
    </cfRule>
  </conditionalFormatting>
  <conditionalFormatting sqref="D40">
    <cfRule type="expression" dxfId="309" priority="135">
      <formula>AND($A39&lt;&gt;"期間外",$D40="")</formula>
    </cfRule>
    <cfRule type="expression" dxfId="308" priority="136">
      <formula>AND($A39&lt;&gt;"期間外",$D40&lt;&gt;"")</formula>
    </cfRule>
  </conditionalFormatting>
  <conditionalFormatting sqref="E39:E40">
    <cfRule type="expression" dxfId="307" priority="133">
      <formula>AND($A39&lt;&gt;"期間外",$E39&lt;&gt;"")</formula>
    </cfRule>
    <cfRule type="expression" dxfId="306" priority="134">
      <formula>AND($A39&lt;&gt;"期間外",$E39="")</formula>
    </cfRule>
  </conditionalFormatting>
  <conditionalFormatting sqref="F39:F40">
    <cfRule type="expression" dxfId="305" priority="131">
      <formula>AND($A39&lt;&gt;"期間外",$F39&lt;&gt;"")</formula>
    </cfRule>
    <cfRule type="expression" dxfId="304" priority="132">
      <formula>AND($A39&lt;&gt;"期間外",$F39="")</formula>
    </cfRule>
  </conditionalFormatting>
  <conditionalFormatting sqref="C41">
    <cfRule type="expression" dxfId="303" priority="128">
      <formula>AND($A41&lt;&gt;"期間外",$C41&lt;&gt;"")</formula>
    </cfRule>
    <cfRule type="expression" dxfId="302" priority="129">
      <formula>AND($A41&lt;&gt;"期間外",$C41="")</formula>
    </cfRule>
  </conditionalFormatting>
  <conditionalFormatting sqref="D41">
    <cfRule type="expression" dxfId="301" priority="124">
      <formula>AND($A41&lt;&gt;"期間外",$D41="")</formula>
    </cfRule>
    <cfRule type="expression" dxfId="300" priority="125">
      <formula>AND($A41&lt;&gt;"期間外",$D41&lt;&gt;"")</formula>
    </cfRule>
  </conditionalFormatting>
  <conditionalFormatting sqref="D42">
    <cfRule type="expression" dxfId="299" priority="122">
      <formula>AND($A41&lt;&gt;"期間外",$D42="")</formula>
    </cfRule>
    <cfRule type="expression" dxfId="298" priority="123">
      <formula>AND($A41&lt;&gt;"期間外",$D42&lt;&gt;"")</formula>
    </cfRule>
  </conditionalFormatting>
  <conditionalFormatting sqref="E41:E42">
    <cfRule type="expression" dxfId="297" priority="120">
      <formula>AND($A41&lt;&gt;"期間外",$E41&lt;&gt;"")</formula>
    </cfRule>
    <cfRule type="expression" dxfId="296" priority="121">
      <formula>AND($A41&lt;&gt;"期間外",$E41="")</formula>
    </cfRule>
  </conditionalFormatting>
  <conditionalFormatting sqref="F41:F42">
    <cfRule type="expression" dxfId="295" priority="118">
      <formula>AND($A41&lt;&gt;"期間外",$F41&lt;&gt;"")</formula>
    </cfRule>
    <cfRule type="expression" dxfId="294" priority="119">
      <formula>AND($A41&lt;&gt;"期間外",$F41="")</formula>
    </cfRule>
  </conditionalFormatting>
  <conditionalFormatting sqref="C43">
    <cfRule type="expression" dxfId="293" priority="115">
      <formula>AND($A43&lt;&gt;"期間外",$C43&lt;&gt;"")</formula>
    </cfRule>
    <cfRule type="expression" dxfId="292" priority="116">
      <formula>AND($A43&lt;&gt;"期間外",$C43="")</formula>
    </cfRule>
  </conditionalFormatting>
  <conditionalFormatting sqref="D43">
    <cfRule type="expression" dxfId="291" priority="111">
      <formula>AND($A43&lt;&gt;"期間外",$D43="")</formula>
    </cfRule>
    <cfRule type="expression" dxfId="290" priority="112">
      <formula>AND($A43&lt;&gt;"期間外",$D43&lt;&gt;"")</formula>
    </cfRule>
  </conditionalFormatting>
  <conditionalFormatting sqref="D44">
    <cfRule type="expression" dxfId="289" priority="109">
      <formula>AND($A43&lt;&gt;"期間外",$D44="")</formula>
    </cfRule>
    <cfRule type="expression" dxfId="288" priority="110">
      <formula>AND($A43&lt;&gt;"期間外",$D44&lt;&gt;"")</formula>
    </cfRule>
  </conditionalFormatting>
  <conditionalFormatting sqref="E43:E44">
    <cfRule type="expression" dxfId="287" priority="107">
      <formula>AND($A43&lt;&gt;"期間外",$E43&lt;&gt;"")</formula>
    </cfRule>
    <cfRule type="expression" dxfId="286" priority="108">
      <formula>AND($A43&lt;&gt;"期間外",$E43="")</formula>
    </cfRule>
  </conditionalFormatting>
  <conditionalFormatting sqref="F43:F44">
    <cfRule type="expression" dxfId="285" priority="105">
      <formula>AND($A43&lt;&gt;"期間外",$F43&lt;&gt;"")</formula>
    </cfRule>
    <cfRule type="expression" dxfId="284" priority="106">
      <formula>AND($A43&lt;&gt;"期間外",$F43="")</formula>
    </cfRule>
  </conditionalFormatting>
  <conditionalFormatting sqref="C45">
    <cfRule type="expression" dxfId="283" priority="102">
      <formula>AND($A45&lt;&gt;"期間外",$C45&lt;&gt;"")</formula>
    </cfRule>
    <cfRule type="expression" dxfId="282" priority="103">
      <formula>AND($A45&lt;&gt;"期間外",$C45="")</formula>
    </cfRule>
  </conditionalFormatting>
  <conditionalFormatting sqref="D45">
    <cfRule type="expression" dxfId="281" priority="98">
      <formula>AND($A45&lt;&gt;"期間外",$D45="")</formula>
    </cfRule>
    <cfRule type="expression" dxfId="280" priority="99">
      <formula>AND($A45&lt;&gt;"期間外",$D45&lt;&gt;"")</formula>
    </cfRule>
  </conditionalFormatting>
  <conditionalFormatting sqref="D46">
    <cfRule type="expression" dxfId="279" priority="96">
      <formula>AND($A45&lt;&gt;"期間外",$D46="")</formula>
    </cfRule>
    <cfRule type="expression" dxfId="278" priority="97">
      <formula>AND($A45&lt;&gt;"期間外",$D46&lt;&gt;"")</formula>
    </cfRule>
  </conditionalFormatting>
  <conditionalFormatting sqref="E45:E46">
    <cfRule type="expression" dxfId="277" priority="94">
      <formula>AND($A45&lt;&gt;"期間外",$E45&lt;&gt;"")</formula>
    </cfRule>
    <cfRule type="expression" dxfId="276" priority="95">
      <formula>AND($A45&lt;&gt;"期間外",$E45="")</formula>
    </cfRule>
  </conditionalFormatting>
  <conditionalFormatting sqref="F45:F46">
    <cfRule type="expression" dxfId="275" priority="92">
      <formula>AND($A45&lt;&gt;"期間外",$F45&lt;&gt;"")</formula>
    </cfRule>
    <cfRule type="expression" dxfId="274" priority="93">
      <formula>AND($A45&lt;&gt;"期間外",$F45="")</formula>
    </cfRule>
  </conditionalFormatting>
  <conditionalFormatting sqref="C47">
    <cfRule type="expression" dxfId="273" priority="89">
      <formula>AND($A47&lt;&gt;"期間外",$C47&lt;&gt;"")</formula>
    </cfRule>
    <cfRule type="expression" dxfId="272" priority="90">
      <formula>AND($A47&lt;&gt;"期間外",$C47="")</formula>
    </cfRule>
  </conditionalFormatting>
  <conditionalFormatting sqref="D47">
    <cfRule type="expression" dxfId="271" priority="85">
      <formula>AND($A47&lt;&gt;"期間外",$D47="")</formula>
    </cfRule>
    <cfRule type="expression" dxfId="270" priority="86">
      <formula>AND($A47&lt;&gt;"期間外",$D47&lt;&gt;"")</formula>
    </cfRule>
  </conditionalFormatting>
  <conditionalFormatting sqref="D48">
    <cfRule type="expression" dxfId="269" priority="83">
      <formula>AND($A47&lt;&gt;"期間外",$D48="")</formula>
    </cfRule>
    <cfRule type="expression" dxfId="268" priority="84">
      <formula>AND($A47&lt;&gt;"期間外",$D48&lt;&gt;"")</formula>
    </cfRule>
  </conditionalFormatting>
  <conditionalFormatting sqref="E47:E48">
    <cfRule type="expression" dxfId="267" priority="81">
      <formula>AND($A47&lt;&gt;"期間外",$E47&lt;&gt;"")</formula>
    </cfRule>
    <cfRule type="expression" dxfId="266" priority="82">
      <formula>AND($A47&lt;&gt;"期間外",$E47="")</formula>
    </cfRule>
  </conditionalFormatting>
  <conditionalFormatting sqref="F47:F48">
    <cfRule type="expression" dxfId="265" priority="79">
      <formula>AND($A47&lt;&gt;"期間外",$F47&lt;&gt;"")</formula>
    </cfRule>
    <cfRule type="expression" dxfId="264" priority="80">
      <formula>AND($A47&lt;&gt;"期間外",$F47="")</formula>
    </cfRule>
  </conditionalFormatting>
  <conditionalFormatting sqref="A49">
    <cfRule type="expression" dxfId="263" priority="73">
      <formula>$A49&lt;&gt;"期間外"</formula>
    </cfRule>
  </conditionalFormatting>
  <conditionalFormatting sqref="A50">
    <cfRule type="notContainsBlanks" dxfId="262" priority="72">
      <formula>LEN(TRIM(A50))&gt;0</formula>
    </cfRule>
  </conditionalFormatting>
  <conditionalFormatting sqref="B49">
    <cfRule type="expression" dxfId="261" priority="71">
      <formula>$B49="AM"</formula>
    </cfRule>
  </conditionalFormatting>
  <conditionalFormatting sqref="B50">
    <cfRule type="expression" dxfId="260" priority="70">
      <formula>$B50="PM"</formula>
    </cfRule>
  </conditionalFormatting>
  <conditionalFormatting sqref="C49">
    <cfRule type="expression" dxfId="259" priority="67">
      <formula>AND($A49&lt;&gt;"期間外",$C49&lt;&gt;"")</formula>
    </cfRule>
    <cfRule type="expression" dxfId="258" priority="68">
      <formula>AND($A49&lt;&gt;"期間外",$C49="")</formula>
    </cfRule>
  </conditionalFormatting>
  <conditionalFormatting sqref="D49">
    <cfRule type="expression" dxfId="257" priority="63">
      <formula>AND($A49&lt;&gt;"期間外",$D49="")</formula>
    </cfRule>
    <cfRule type="expression" dxfId="256" priority="64">
      <formula>AND($A49&lt;&gt;"期間外",$D49&lt;&gt;"")</formula>
    </cfRule>
  </conditionalFormatting>
  <conditionalFormatting sqref="D50">
    <cfRule type="expression" dxfId="255" priority="61">
      <formula>AND($A49&lt;&gt;"期間外",$D50="")</formula>
    </cfRule>
    <cfRule type="expression" dxfId="254" priority="62">
      <formula>AND($A49&lt;&gt;"期間外",$D50&lt;&gt;"")</formula>
    </cfRule>
  </conditionalFormatting>
  <conditionalFormatting sqref="E49:E50">
    <cfRule type="expression" dxfId="253" priority="59">
      <formula>AND($A49&lt;&gt;"期間外",$E49&lt;&gt;"")</formula>
    </cfRule>
    <cfRule type="expression" dxfId="252" priority="60">
      <formula>AND($A49&lt;&gt;"期間外",$E49="")</formula>
    </cfRule>
  </conditionalFormatting>
  <conditionalFormatting sqref="F49:F50">
    <cfRule type="expression" dxfId="251" priority="57">
      <formula>AND($A49&lt;&gt;"期間外",$F49&lt;&gt;"")</formula>
    </cfRule>
    <cfRule type="expression" dxfId="250" priority="58">
      <formula>AND($A49&lt;&gt;"期間外",$F49="")</formula>
    </cfRule>
  </conditionalFormatting>
  <conditionalFormatting sqref="C38">
    <cfRule type="expression" dxfId="249" priority="13">
      <formula>AND($A37&lt;&gt;"期間外",$C38&lt;&gt;"")</formula>
    </cfRule>
    <cfRule type="expression" dxfId="248" priority="14">
      <formula>AND($A37&lt;&gt;"期間外",$C38="")</formula>
    </cfRule>
  </conditionalFormatting>
  <conditionalFormatting sqref="C10">
    <cfRule type="expression" dxfId="247" priority="41">
      <formula>AND($A9&lt;&gt;"期間外",$C10&lt;&gt;"")</formula>
    </cfRule>
    <cfRule type="expression" dxfId="246" priority="42">
      <formula>AND($A9&lt;&gt;"期間外",$C10="")</formula>
    </cfRule>
  </conditionalFormatting>
  <conditionalFormatting sqref="C12">
    <cfRule type="expression" dxfId="245" priority="39">
      <formula>AND($A11&lt;&gt;"期間外",$C12&lt;&gt;"")</formula>
    </cfRule>
    <cfRule type="expression" dxfId="244" priority="40">
      <formula>AND($A11&lt;&gt;"期間外",$C12="")</formula>
    </cfRule>
  </conditionalFormatting>
  <conditionalFormatting sqref="C14">
    <cfRule type="expression" dxfId="243" priority="37">
      <formula>AND($A13&lt;&gt;"期間外",$C14&lt;&gt;"")</formula>
    </cfRule>
    <cfRule type="expression" dxfId="242" priority="38">
      <formula>AND($A13&lt;&gt;"期間外",$C14="")</formula>
    </cfRule>
  </conditionalFormatting>
  <conditionalFormatting sqref="C16">
    <cfRule type="expression" dxfId="241" priority="35">
      <formula>AND($A15&lt;&gt;"期間外",$C16&lt;&gt;"")</formula>
    </cfRule>
    <cfRule type="expression" dxfId="240" priority="36">
      <formula>AND($A15&lt;&gt;"期間外",$C16="")</formula>
    </cfRule>
  </conditionalFormatting>
  <conditionalFormatting sqref="C18">
    <cfRule type="expression" dxfId="239" priority="33">
      <formula>AND($A17&lt;&gt;"期間外",$C18&lt;&gt;"")</formula>
    </cfRule>
    <cfRule type="expression" dxfId="238" priority="34">
      <formula>AND($A17&lt;&gt;"期間外",$C18="")</formula>
    </cfRule>
  </conditionalFormatting>
  <conditionalFormatting sqref="C20">
    <cfRule type="expression" dxfId="237" priority="31">
      <formula>AND($A19&lt;&gt;"期間外",$C20&lt;&gt;"")</formula>
    </cfRule>
    <cfRule type="expression" dxfId="236" priority="32">
      <formula>AND($A19&lt;&gt;"期間外",$C20="")</formula>
    </cfRule>
  </conditionalFormatting>
  <conditionalFormatting sqref="C22">
    <cfRule type="expression" dxfId="235" priority="29">
      <formula>AND($A21&lt;&gt;"期間外",$C22&lt;&gt;"")</formula>
    </cfRule>
    <cfRule type="expression" dxfId="234" priority="30">
      <formula>AND($A21&lt;&gt;"期間外",$C22="")</formula>
    </cfRule>
  </conditionalFormatting>
  <conditionalFormatting sqref="C24">
    <cfRule type="expression" dxfId="233" priority="27">
      <formula>AND($A23&lt;&gt;"期間外",$C24&lt;&gt;"")</formula>
    </cfRule>
    <cfRule type="expression" dxfId="232" priority="28">
      <formula>AND($A23&lt;&gt;"期間外",$C24="")</formula>
    </cfRule>
  </conditionalFormatting>
  <conditionalFormatting sqref="C26">
    <cfRule type="expression" dxfId="231" priority="25">
      <formula>AND($A25&lt;&gt;"期間外",$C26&lt;&gt;"")</formula>
    </cfRule>
    <cfRule type="expression" dxfId="230" priority="26">
      <formula>AND($A25&lt;&gt;"期間外",$C26="")</formula>
    </cfRule>
  </conditionalFormatting>
  <conditionalFormatting sqref="C28">
    <cfRule type="expression" dxfId="229" priority="23">
      <formula>AND($A27&lt;&gt;"期間外",$C28&lt;&gt;"")</formula>
    </cfRule>
    <cfRule type="expression" dxfId="228" priority="24">
      <formula>AND($A27&lt;&gt;"期間外",$C28="")</formula>
    </cfRule>
  </conditionalFormatting>
  <conditionalFormatting sqref="C30">
    <cfRule type="expression" dxfId="227" priority="21">
      <formula>AND($A29&lt;&gt;"期間外",$C30&lt;&gt;"")</formula>
    </cfRule>
    <cfRule type="expression" dxfId="226" priority="22">
      <formula>AND($A29&lt;&gt;"期間外",$C30="")</formula>
    </cfRule>
  </conditionalFormatting>
  <conditionalFormatting sqref="C32">
    <cfRule type="expression" dxfId="225" priority="19">
      <formula>AND($A31&lt;&gt;"期間外",$C32&lt;&gt;"")</formula>
    </cfRule>
    <cfRule type="expression" dxfId="224" priority="20">
      <formula>AND($A31&lt;&gt;"期間外",$C32="")</formula>
    </cfRule>
  </conditionalFormatting>
  <conditionalFormatting sqref="C34">
    <cfRule type="expression" dxfId="223" priority="17">
      <formula>AND($A33&lt;&gt;"期間外",$C34&lt;&gt;"")</formula>
    </cfRule>
    <cfRule type="expression" dxfId="222" priority="18">
      <formula>AND($A33&lt;&gt;"期間外",$C34="")</formula>
    </cfRule>
  </conditionalFormatting>
  <conditionalFormatting sqref="C36">
    <cfRule type="expression" dxfId="221" priority="15">
      <formula>AND($A35&lt;&gt;"期間外",$C36&lt;&gt;"")</formula>
    </cfRule>
    <cfRule type="expression" dxfId="220" priority="16">
      <formula>AND($A35&lt;&gt;"期間外",$C36="")</formula>
    </cfRule>
  </conditionalFormatting>
  <conditionalFormatting sqref="C40">
    <cfRule type="expression" dxfId="219" priority="11">
      <formula>AND($A39&lt;&gt;"期間外",$C40&lt;&gt;"")</formula>
    </cfRule>
    <cfRule type="expression" dxfId="218" priority="12">
      <formula>AND($A39&lt;&gt;"期間外",$C40="")</formula>
    </cfRule>
  </conditionalFormatting>
  <conditionalFormatting sqref="C42">
    <cfRule type="expression" dxfId="217" priority="9">
      <formula>AND($A41&lt;&gt;"期間外",$C42&lt;&gt;"")</formula>
    </cfRule>
    <cfRule type="expression" dxfId="216" priority="10">
      <formula>AND($A41&lt;&gt;"期間外",$C42="")</formula>
    </cfRule>
  </conditionalFormatting>
  <conditionalFormatting sqref="C44">
    <cfRule type="expression" dxfId="215" priority="7">
      <formula>AND($A43&lt;&gt;"期間外",$C44&lt;&gt;"")</formula>
    </cfRule>
    <cfRule type="expression" dxfId="214" priority="8">
      <formula>AND($A43&lt;&gt;"期間外",$C44="")</formula>
    </cfRule>
  </conditionalFormatting>
  <conditionalFormatting sqref="C46">
    <cfRule type="expression" dxfId="213" priority="5">
      <formula>AND($A45&lt;&gt;"期間外",$C46&lt;&gt;"")</formula>
    </cfRule>
    <cfRule type="expression" dxfId="212" priority="6">
      <formula>AND($A45&lt;&gt;"期間外",$C46="")</formula>
    </cfRule>
  </conditionalFormatting>
  <conditionalFormatting sqref="C48">
    <cfRule type="expression" dxfId="211" priority="3">
      <formula>AND($A47&lt;&gt;"期間外",$C48&lt;&gt;"")</formula>
    </cfRule>
    <cfRule type="expression" dxfId="210" priority="4">
      <formula>AND($A47&lt;&gt;"期間外",$C48="")</formula>
    </cfRule>
  </conditionalFormatting>
  <conditionalFormatting sqref="C50">
    <cfRule type="expression" dxfId="209" priority="1">
      <formula>AND($A49&lt;&gt;"期間外",$C50&lt;&gt;"")</formula>
    </cfRule>
    <cfRule type="expression" dxfId="208" priority="2">
      <formula>AND($A49&lt;&gt;"期間外",$C50="")</formula>
    </cfRule>
  </conditionalFormatting>
  <dataValidations count="1">
    <dataValidation imeMode="off" allowBlank="1" showInputMessage="1" showErrorMessage="1" sqref="E3:F3" xr:uid="{511095E0-19B4-44DE-B1C4-03D144274CB5}"/>
  </dataValidations>
  <printOptions horizontalCentered="1"/>
  <pageMargins left="0.59055118110236227" right="0.59055118110236227" top="0.59055118110236227" bottom="0.39370078740157483" header="0.19685039370078741" footer="0.19685039370078741"/>
  <pageSetup paperSize="9" scale="81" fitToHeight="0" orientation="portrait" r:id="rId1"/>
  <headerFooter>
    <oddHeader>&amp;C&amp;9&amp;F</oddHeader>
    <oddFooter>&amp;C&amp;P/&amp;N</oddFooter>
  </headerFooter>
  <ignoredErrors>
    <ignoredError sqref="B8:B9 B26:B48 B20:B25 B17 B14 B11 B10 B12:B13 B15:B16 B18:B19"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372" id="{C56BFDA6-8AE3-4C46-98A1-05C99918FE9E}">
            <xm:f>$A8='1)受入れ機関概要'!$F$8</xm:f>
            <x14:dxf>
              <fill>
                <patternFill>
                  <bgColor theme="6" tint="0.79998168889431442"/>
                </patternFill>
              </fill>
            </x14:dxf>
          </x14:cfRule>
          <xm:sqref>E7:E8 E47</xm:sqref>
        </x14:conditionalFormatting>
        <x14:conditionalFormatting xmlns:xm="http://schemas.microsoft.com/office/excel/2006/main">
          <x14:cfRule type="expression" priority="325" id="{31259A6E-3590-4BDF-A954-D56A0A3C18AA}">
            <xm:f>$A10='1)受入れ機関概要'!$F$8</xm:f>
            <x14:dxf>
              <fill>
                <patternFill>
                  <bgColor theme="6" tint="0.79998168889431442"/>
                </patternFill>
              </fill>
            </x14:dxf>
          </x14:cfRule>
          <xm:sqref>E9:E10</xm:sqref>
        </x14:conditionalFormatting>
        <x14:conditionalFormatting xmlns:xm="http://schemas.microsoft.com/office/excel/2006/main">
          <x14:cfRule type="expression" priority="312" id="{40A5AABC-FE70-4A70-8665-DFAAA6FC63B5}">
            <xm:f>$A12='1)受入れ機関概要'!$F$8</xm:f>
            <x14:dxf>
              <fill>
                <patternFill>
                  <bgColor theme="6" tint="0.79998168889431442"/>
                </patternFill>
              </fill>
            </x14:dxf>
          </x14:cfRule>
          <xm:sqref>E11:E12</xm:sqref>
        </x14:conditionalFormatting>
        <x14:conditionalFormatting xmlns:xm="http://schemas.microsoft.com/office/excel/2006/main">
          <x14:cfRule type="expression" priority="299" id="{54F4B2D9-FF88-425E-A043-278F1F8940F6}">
            <xm:f>$A14='1)受入れ機関概要'!$F$8</xm:f>
            <x14:dxf>
              <fill>
                <patternFill>
                  <bgColor theme="6" tint="0.79998168889431442"/>
                </patternFill>
              </fill>
            </x14:dxf>
          </x14:cfRule>
          <xm:sqref>E13:E14</xm:sqref>
        </x14:conditionalFormatting>
        <x14:conditionalFormatting xmlns:xm="http://schemas.microsoft.com/office/excel/2006/main">
          <x14:cfRule type="expression" priority="286" id="{441B0C12-F17D-49B8-88AE-BF0A31A39EFB}">
            <xm:f>$A16='1)受入れ機関概要'!$F$8</xm:f>
            <x14:dxf>
              <fill>
                <patternFill>
                  <bgColor theme="6" tint="0.79998168889431442"/>
                </patternFill>
              </fill>
            </x14:dxf>
          </x14:cfRule>
          <xm:sqref>E15:E16</xm:sqref>
        </x14:conditionalFormatting>
        <x14:conditionalFormatting xmlns:xm="http://schemas.microsoft.com/office/excel/2006/main">
          <x14:cfRule type="expression" priority="273" id="{D508A90C-9A20-4A9B-9A93-D31CBD80500A}">
            <xm:f>$A18='1)受入れ機関概要'!$F$8</xm:f>
            <x14:dxf>
              <fill>
                <patternFill>
                  <bgColor theme="6" tint="0.79998168889431442"/>
                </patternFill>
              </fill>
            </x14:dxf>
          </x14:cfRule>
          <xm:sqref>E17:E18</xm:sqref>
        </x14:conditionalFormatting>
        <x14:conditionalFormatting xmlns:xm="http://schemas.microsoft.com/office/excel/2006/main">
          <x14:cfRule type="expression" priority="260" id="{8BA8CFD7-B596-42A1-81CE-54F15BEF3BED}">
            <xm:f>$A20='1)受入れ機関概要'!$F$8</xm:f>
            <x14:dxf>
              <fill>
                <patternFill>
                  <bgColor theme="6" tint="0.79998168889431442"/>
                </patternFill>
              </fill>
            </x14:dxf>
          </x14:cfRule>
          <xm:sqref>E19:E20</xm:sqref>
        </x14:conditionalFormatting>
        <x14:conditionalFormatting xmlns:xm="http://schemas.microsoft.com/office/excel/2006/main">
          <x14:cfRule type="expression" priority="247" id="{0BD21578-A92F-46B5-B2C7-01C2A370728D}">
            <xm:f>$A22='1)受入れ機関概要'!$F$8</xm:f>
            <x14:dxf>
              <fill>
                <patternFill>
                  <bgColor theme="6" tint="0.79998168889431442"/>
                </patternFill>
              </fill>
            </x14:dxf>
          </x14:cfRule>
          <xm:sqref>E21:E22</xm:sqref>
        </x14:conditionalFormatting>
        <x14:conditionalFormatting xmlns:xm="http://schemas.microsoft.com/office/excel/2006/main">
          <x14:cfRule type="expression" priority="234" id="{0F51836C-A4E6-44B4-B2B9-047CA1A06F75}">
            <xm:f>$A24='1)受入れ機関概要'!$F$8</xm:f>
            <x14:dxf>
              <fill>
                <patternFill>
                  <bgColor theme="6" tint="0.79998168889431442"/>
                </patternFill>
              </fill>
            </x14:dxf>
          </x14:cfRule>
          <xm:sqref>E23:E24</xm:sqref>
        </x14:conditionalFormatting>
        <x14:conditionalFormatting xmlns:xm="http://schemas.microsoft.com/office/excel/2006/main">
          <x14:cfRule type="expression" priority="221" id="{AF8E04B8-C4BA-4A12-8123-6C77C2A401A3}">
            <xm:f>$A26='1)受入れ機関概要'!$F$8</xm:f>
            <x14:dxf>
              <fill>
                <patternFill>
                  <bgColor theme="6" tint="0.79998168889431442"/>
                </patternFill>
              </fill>
            </x14:dxf>
          </x14:cfRule>
          <xm:sqref>E25:E26</xm:sqref>
        </x14:conditionalFormatting>
        <x14:conditionalFormatting xmlns:xm="http://schemas.microsoft.com/office/excel/2006/main">
          <x14:cfRule type="expression" priority="208" id="{FC7E9D8D-E3B7-41DA-BA62-E0357659B2EC}">
            <xm:f>$A28='1)受入れ機関概要'!$F$8</xm:f>
            <x14:dxf>
              <fill>
                <patternFill>
                  <bgColor theme="6" tint="0.79998168889431442"/>
                </patternFill>
              </fill>
            </x14:dxf>
          </x14:cfRule>
          <xm:sqref>E27:E28</xm:sqref>
        </x14:conditionalFormatting>
        <x14:conditionalFormatting xmlns:xm="http://schemas.microsoft.com/office/excel/2006/main">
          <x14:cfRule type="expression" priority="195" id="{F45F74BE-9291-4A03-99EE-3CB1A848681E}">
            <xm:f>$A30='1)受入れ機関概要'!$F$8</xm:f>
            <x14:dxf>
              <fill>
                <patternFill>
                  <bgColor theme="6" tint="0.79998168889431442"/>
                </patternFill>
              </fill>
            </x14:dxf>
          </x14:cfRule>
          <xm:sqref>E29:E30</xm:sqref>
        </x14:conditionalFormatting>
        <x14:conditionalFormatting xmlns:xm="http://schemas.microsoft.com/office/excel/2006/main">
          <x14:cfRule type="expression" priority="182" id="{CB8777F0-33DE-45C5-82B6-FFE0941CD80E}">
            <xm:f>$A32='1)受入れ機関概要'!$F$8</xm:f>
            <x14:dxf>
              <fill>
                <patternFill>
                  <bgColor theme="6" tint="0.79998168889431442"/>
                </patternFill>
              </fill>
            </x14:dxf>
          </x14:cfRule>
          <xm:sqref>E31:E32</xm:sqref>
        </x14:conditionalFormatting>
        <x14:conditionalFormatting xmlns:xm="http://schemas.microsoft.com/office/excel/2006/main">
          <x14:cfRule type="expression" priority="169" id="{23975A09-2CF6-4077-BC67-C263E0F852B1}">
            <xm:f>$A34='1)受入れ機関概要'!$F$8</xm:f>
            <x14:dxf>
              <fill>
                <patternFill>
                  <bgColor theme="6" tint="0.79998168889431442"/>
                </patternFill>
              </fill>
            </x14:dxf>
          </x14:cfRule>
          <xm:sqref>E33:E34</xm:sqref>
        </x14:conditionalFormatting>
        <x14:conditionalFormatting xmlns:xm="http://schemas.microsoft.com/office/excel/2006/main">
          <x14:cfRule type="expression" priority="156" id="{87B808B0-5046-4377-A3C9-ECE91DAEB9BD}">
            <xm:f>$A36='1)受入れ機関概要'!$F$8</xm:f>
            <x14:dxf>
              <fill>
                <patternFill>
                  <bgColor theme="6" tint="0.79998168889431442"/>
                </patternFill>
              </fill>
            </x14:dxf>
          </x14:cfRule>
          <xm:sqref>E35:E36</xm:sqref>
        </x14:conditionalFormatting>
        <x14:conditionalFormatting xmlns:xm="http://schemas.microsoft.com/office/excel/2006/main">
          <x14:cfRule type="expression" priority="143" id="{C85A9732-E134-4D57-9418-66886DB59F8D}">
            <xm:f>$A38='1)受入れ機関概要'!$F$8</xm:f>
            <x14:dxf>
              <fill>
                <patternFill>
                  <bgColor theme="6" tint="0.79998168889431442"/>
                </patternFill>
              </fill>
            </x14:dxf>
          </x14:cfRule>
          <xm:sqref>E37:E38</xm:sqref>
        </x14:conditionalFormatting>
        <x14:conditionalFormatting xmlns:xm="http://schemas.microsoft.com/office/excel/2006/main">
          <x14:cfRule type="expression" priority="130" id="{271FD6BE-7A53-45CA-9EF9-AC5719F4486D}">
            <xm:f>$A40='1)受入れ機関概要'!$F$8</xm:f>
            <x14:dxf>
              <fill>
                <patternFill>
                  <bgColor theme="6" tint="0.79998168889431442"/>
                </patternFill>
              </fill>
            </x14:dxf>
          </x14:cfRule>
          <xm:sqref>E39:E40</xm:sqref>
        </x14:conditionalFormatting>
        <x14:conditionalFormatting xmlns:xm="http://schemas.microsoft.com/office/excel/2006/main">
          <x14:cfRule type="expression" priority="117" id="{01C1D567-11DB-4369-B41D-520D62D4EC0F}">
            <xm:f>$A42='1)受入れ機関概要'!$F$8</xm:f>
            <x14:dxf>
              <fill>
                <patternFill>
                  <bgColor theme="6" tint="0.79998168889431442"/>
                </patternFill>
              </fill>
            </x14:dxf>
          </x14:cfRule>
          <xm:sqref>E41:E42</xm:sqref>
        </x14:conditionalFormatting>
        <x14:conditionalFormatting xmlns:xm="http://schemas.microsoft.com/office/excel/2006/main">
          <x14:cfRule type="expression" priority="104" id="{5456C7F1-6430-4A42-A8D5-6D90E2C18697}">
            <xm:f>$A44='1)受入れ機関概要'!$F$8</xm:f>
            <x14:dxf>
              <fill>
                <patternFill>
                  <bgColor theme="6" tint="0.79998168889431442"/>
                </patternFill>
              </fill>
            </x14:dxf>
          </x14:cfRule>
          <xm:sqref>E43:E44</xm:sqref>
        </x14:conditionalFormatting>
        <x14:conditionalFormatting xmlns:xm="http://schemas.microsoft.com/office/excel/2006/main">
          <x14:cfRule type="expression" priority="91" id="{2B91E81B-D528-451D-B0AA-7554478C9EFB}">
            <xm:f>$A46='1)受入れ機関概要'!$F$8</xm:f>
            <x14:dxf>
              <fill>
                <patternFill>
                  <bgColor theme="6" tint="0.79998168889431442"/>
                </patternFill>
              </fill>
            </x14:dxf>
          </x14:cfRule>
          <xm:sqref>E45:E46</xm:sqref>
        </x14:conditionalFormatting>
        <x14:conditionalFormatting xmlns:xm="http://schemas.microsoft.com/office/excel/2006/main">
          <x14:cfRule type="expression" priority="3917" id="{0396E414-43E1-4E9C-B863-651CB5F4E9F4}">
            <xm:f>$A51='1)受入れ機関概要'!$F$8</xm:f>
            <x14:dxf>
              <fill>
                <patternFill>
                  <bgColor theme="6" tint="0.79998168889431442"/>
                </patternFill>
              </fill>
            </x14:dxf>
          </x14:cfRule>
          <xm:sqref>E48</xm:sqref>
        </x14:conditionalFormatting>
        <x14:conditionalFormatting xmlns:xm="http://schemas.microsoft.com/office/excel/2006/main">
          <x14:cfRule type="expression" priority="69" id="{E068A999-91A0-4019-A333-8809F233CCE7}">
            <xm:f>$A50='1)受入れ機関概要'!$F$8</xm:f>
            <x14:dxf>
              <fill>
                <patternFill>
                  <bgColor theme="6" tint="0.79998168889431442"/>
                </patternFill>
              </fill>
            </x14:dxf>
          </x14:cfRule>
          <xm:sqref>E49</xm:sqref>
        </x14:conditionalFormatting>
        <x14:conditionalFormatting xmlns:xm="http://schemas.microsoft.com/office/excel/2006/main">
          <x14:cfRule type="expression" priority="74" id="{5BEDCC1B-5DE2-4AB1-B698-DC09433295DB}">
            <xm:f>$A53='1)受入れ機関概要'!$F$8</xm:f>
            <x14:dxf>
              <fill>
                <patternFill>
                  <bgColor theme="6" tint="0.79998168889431442"/>
                </patternFill>
              </fill>
            </x14:dxf>
          </x14:cfRule>
          <xm:sqref>E50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064A-A502-4237-88D5-C6E513341D71}">
  <sheetPr codeName="Sheet6">
    <pageSetUpPr fitToPage="1"/>
  </sheetPr>
  <dimension ref="A1:L92"/>
  <sheetViews>
    <sheetView showGridLines="0" showZeros="0" view="pageBreakPreview" zoomScaleNormal="100" zoomScaleSheetLayoutView="100" workbookViewId="0"/>
  </sheetViews>
  <sheetFormatPr defaultRowHeight="15" x14ac:dyDescent="0.35"/>
  <cols>
    <col min="1" max="1" width="3.78515625" customWidth="1"/>
    <col min="2" max="3" width="4.78515625" customWidth="1"/>
    <col min="4" max="4" width="20.78515625" customWidth="1"/>
    <col min="5" max="5" width="24.78515625" customWidth="1"/>
    <col min="6" max="6" width="9.78515625" customWidth="1"/>
    <col min="7" max="7" width="5.78515625" customWidth="1"/>
    <col min="8" max="8" width="6.78515625" customWidth="1"/>
    <col min="9" max="9" width="11.78515625" customWidth="1"/>
    <col min="10" max="10" width="0.35546875" customWidth="1"/>
    <col min="11" max="11" width="43.78515625" customWidth="1"/>
  </cols>
  <sheetData>
    <row r="1" spans="1:11" x14ac:dyDescent="0.35">
      <c r="A1" s="52"/>
      <c r="K1" s="41" t="str">
        <f>'1)受入れ機関概要'!G1</f>
        <v>Ver.2301</v>
      </c>
    </row>
    <row r="2" spans="1:11" ht="18" customHeight="1" x14ac:dyDescent="0.35">
      <c r="A2" s="862" t="s">
        <v>182</v>
      </c>
      <c r="B2" s="862"/>
      <c r="C2" s="862"/>
      <c r="D2" s="862"/>
      <c r="E2" s="862"/>
      <c r="F2" s="862"/>
      <c r="G2" s="862"/>
      <c r="H2" s="862"/>
      <c r="I2" s="862"/>
      <c r="J2" s="862"/>
      <c r="K2" s="862"/>
    </row>
    <row r="3" spans="1:11" ht="9" customHeight="1" x14ac:dyDescent="0.35">
      <c r="A3" s="132"/>
      <c r="B3" s="132"/>
      <c r="C3" s="132"/>
      <c r="D3" s="132"/>
      <c r="E3" s="132"/>
      <c r="F3" s="132"/>
      <c r="G3" s="132"/>
      <c r="H3" s="132"/>
      <c r="I3" s="132"/>
      <c r="J3" s="132"/>
      <c r="K3" s="132"/>
    </row>
    <row r="4" spans="1:11" ht="15" customHeight="1" x14ac:dyDescent="0.35">
      <c r="A4" s="135" t="s">
        <v>206</v>
      </c>
      <c r="B4" s="136"/>
      <c r="C4" s="136"/>
      <c r="D4" s="136"/>
      <c r="E4" s="136"/>
      <c r="F4" s="136"/>
      <c r="G4" s="136"/>
      <c r="H4" s="136"/>
      <c r="I4" s="136"/>
      <c r="J4" s="136"/>
      <c r="K4" s="136"/>
    </row>
    <row r="5" spans="1:11" ht="15" customHeight="1" x14ac:dyDescent="0.35">
      <c r="A5" s="868" t="s">
        <v>273</v>
      </c>
      <c r="B5" s="869"/>
      <c r="C5" s="869"/>
      <c r="D5" s="869"/>
      <c r="E5" s="845"/>
      <c r="F5" s="846"/>
      <c r="G5" s="846"/>
      <c r="H5" s="846"/>
      <c r="I5" s="846"/>
      <c r="J5" s="846"/>
      <c r="K5" s="847"/>
    </row>
    <row r="6" spans="1:11" ht="15" customHeight="1" x14ac:dyDescent="0.35">
      <c r="A6" s="874" t="s">
        <v>276</v>
      </c>
      <c r="B6" s="875"/>
      <c r="C6" s="875"/>
      <c r="D6" s="875"/>
      <c r="E6" s="841"/>
      <c r="F6" s="693"/>
      <c r="G6" s="693"/>
      <c r="H6" s="693"/>
      <c r="I6" s="693"/>
      <c r="J6" s="693"/>
      <c r="K6" s="694"/>
    </row>
    <row r="7" spans="1:11" ht="15" customHeight="1" x14ac:dyDescent="0.35">
      <c r="A7" s="866" t="s">
        <v>274</v>
      </c>
      <c r="B7" s="867"/>
      <c r="C7" s="867"/>
      <c r="D7" s="867"/>
      <c r="E7" s="841"/>
      <c r="F7" s="693"/>
      <c r="G7" s="693"/>
      <c r="H7" s="693"/>
      <c r="I7" s="693"/>
      <c r="J7" s="693"/>
      <c r="K7" s="694"/>
    </row>
    <row r="8" spans="1:11" ht="15" customHeight="1" x14ac:dyDescent="0.35">
      <c r="A8" s="872" t="s">
        <v>277</v>
      </c>
      <c r="B8" s="873"/>
      <c r="C8" s="873"/>
      <c r="D8" s="873"/>
      <c r="E8" s="841"/>
      <c r="F8" s="693"/>
      <c r="G8" s="693"/>
      <c r="H8" s="693"/>
      <c r="I8" s="693"/>
      <c r="J8" s="693"/>
      <c r="K8" s="694"/>
    </row>
    <row r="9" spans="1:11" ht="15" customHeight="1" x14ac:dyDescent="0.35">
      <c r="A9" s="864" t="s">
        <v>275</v>
      </c>
      <c r="B9" s="865"/>
      <c r="C9" s="865"/>
      <c r="D9" s="865"/>
      <c r="E9" s="841"/>
      <c r="F9" s="693"/>
      <c r="G9" s="693"/>
      <c r="H9" s="693"/>
      <c r="I9" s="693"/>
      <c r="J9" s="693"/>
      <c r="K9" s="694"/>
    </row>
    <row r="10" spans="1:11" ht="15" customHeight="1" x14ac:dyDescent="0.35">
      <c r="A10" s="870" t="s">
        <v>278</v>
      </c>
      <c r="B10" s="871"/>
      <c r="C10" s="871"/>
      <c r="D10" s="871"/>
      <c r="E10" s="842"/>
      <c r="F10" s="843"/>
      <c r="G10" s="843"/>
      <c r="H10" s="843"/>
      <c r="I10" s="843"/>
      <c r="J10" s="843"/>
      <c r="K10" s="844"/>
    </row>
    <row r="11" spans="1:11" s="4" customFormat="1" ht="9" customHeight="1" x14ac:dyDescent="0.35">
      <c r="A11" s="133"/>
      <c r="B11" s="133"/>
      <c r="C11" s="133"/>
      <c r="D11" s="133"/>
      <c r="E11" s="415"/>
      <c r="F11" s="415"/>
      <c r="G11" s="415"/>
      <c r="H11" s="415"/>
      <c r="I11" s="415"/>
      <c r="J11" s="415"/>
      <c r="K11" s="415"/>
    </row>
    <row r="12" spans="1:11" ht="15" customHeight="1" x14ac:dyDescent="0.35">
      <c r="A12" s="134" t="s">
        <v>69</v>
      </c>
    </row>
    <row r="13" spans="1:11" ht="11.25" customHeight="1" x14ac:dyDescent="0.35">
      <c r="A13" s="3"/>
      <c r="B13" s="856" t="s">
        <v>68</v>
      </c>
      <c r="C13" s="856"/>
      <c r="D13" s="216" t="s">
        <v>207</v>
      </c>
      <c r="E13" s="863" t="s">
        <v>114</v>
      </c>
      <c r="F13" s="863"/>
      <c r="G13" s="863"/>
      <c r="H13" s="863"/>
      <c r="I13" s="863"/>
      <c r="J13" s="863"/>
      <c r="K13" s="863"/>
    </row>
    <row r="14" spans="1:11" ht="11.25" customHeight="1" x14ac:dyDescent="0.35">
      <c r="A14" s="3"/>
      <c r="B14" s="856"/>
      <c r="C14" s="856"/>
      <c r="D14" s="216" t="s">
        <v>71</v>
      </c>
      <c r="E14" s="863" t="s">
        <v>327</v>
      </c>
      <c r="F14" s="863"/>
      <c r="G14" s="863"/>
      <c r="H14" s="863"/>
      <c r="I14" s="863"/>
      <c r="J14" s="863"/>
      <c r="K14" s="863"/>
    </row>
    <row r="15" spans="1:11" ht="11.25" customHeight="1" x14ac:dyDescent="0.35">
      <c r="B15" s="857"/>
      <c r="C15" s="857"/>
      <c r="D15" s="217" t="s">
        <v>72</v>
      </c>
      <c r="E15" s="863" t="s">
        <v>328</v>
      </c>
      <c r="F15" s="863"/>
      <c r="G15" s="863"/>
      <c r="H15" s="863"/>
      <c r="I15" s="863"/>
      <c r="J15" s="863"/>
      <c r="K15" s="863"/>
    </row>
    <row r="16" spans="1:11" ht="6" customHeight="1" x14ac:dyDescent="0.35">
      <c r="B16" s="9"/>
      <c r="C16" s="9"/>
      <c r="D16" s="9"/>
      <c r="E16" s="8"/>
      <c r="F16" s="8"/>
      <c r="G16" s="8"/>
      <c r="H16" s="8"/>
      <c r="I16" s="8"/>
      <c r="J16" s="23"/>
      <c r="K16" s="8"/>
    </row>
    <row r="17" spans="1:12" s="2" customFormat="1" ht="23.5" thickBot="1" x14ac:dyDescent="0.4">
      <c r="A17" s="848" t="s">
        <v>70</v>
      </c>
      <c r="B17" s="849"/>
      <c r="C17" s="849"/>
      <c r="D17" s="849"/>
      <c r="E17" s="289" t="s">
        <v>26</v>
      </c>
      <c r="F17" s="137" t="s">
        <v>27</v>
      </c>
      <c r="G17" s="138" t="s">
        <v>28</v>
      </c>
      <c r="H17" s="48" t="s">
        <v>29</v>
      </c>
      <c r="I17" s="289" t="s">
        <v>30</v>
      </c>
      <c r="J17" s="375"/>
      <c r="K17" s="374" t="s">
        <v>95</v>
      </c>
    </row>
    <row r="18" spans="1:12" ht="19.5" customHeight="1" x14ac:dyDescent="0.35">
      <c r="A18" s="858" t="s">
        <v>270</v>
      </c>
      <c r="B18" s="861">
        <v>1</v>
      </c>
      <c r="C18" s="850" t="s">
        <v>23</v>
      </c>
      <c r="D18" s="851"/>
      <c r="E18" s="258" t="s">
        <v>31</v>
      </c>
      <c r="F18" s="189"/>
      <c r="G18" s="183"/>
      <c r="H18" s="172" t="s">
        <v>34</v>
      </c>
      <c r="I18" s="371">
        <f>F18*G18</f>
        <v>0</v>
      </c>
      <c r="J18" s="385" t="str">
        <f>IF(K18&lt;&gt;"","","(渡航経路を記入)")</f>
        <v>(渡航経路を記入)</v>
      </c>
      <c r="K18" s="376"/>
      <c r="L18" s="2"/>
    </row>
    <row r="19" spans="1:12" ht="19.5" customHeight="1" x14ac:dyDescent="0.35">
      <c r="A19" s="859"/>
      <c r="B19" s="833"/>
      <c r="C19" s="852"/>
      <c r="D19" s="853"/>
      <c r="E19" s="15" t="s">
        <v>32</v>
      </c>
      <c r="F19" s="190"/>
      <c r="G19" s="184"/>
      <c r="H19" s="173" t="s">
        <v>35</v>
      </c>
      <c r="I19" s="372">
        <f t="shared" ref="I19:I20" si="0">F19*G19</f>
        <v>0</v>
      </c>
      <c r="J19" s="382" t="s">
        <v>94</v>
      </c>
      <c r="K19" s="377"/>
    </row>
    <row r="20" spans="1:12" ht="19.5" customHeight="1" x14ac:dyDescent="0.35">
      <c r="A20" s="859"/>
      <c r="B20" s="834"/>
      <c r="C20" s="854"/>
      <c r="D20" s="855"/>
      <c r="E20" s="6" t="s">
        <v>33</v>
      </c>
      <c r="F20" s="192"/>
      <c r="G20" s="186"/>
      <c r="H20" s="174" t="s">
        <v>208</v>
      </c>
      <c r="I20" s="373">
        <f t="shared" si="0"/>
        <v>0</v>
      </c>
      <c r="J20" s="383" t="s">
        <v>94</v>
      </c>
      <c r="K20" s="378"/>
    </row>
    <row r="21" spans="1:12" ht="19.5" customHeight="1" x14ac:dyDescent="0.35">
      <c r="A21" s="859"/>
      <c r="B21" s="832">
        <v>2</v>
      </c>
      <c r="C21" s="835" t="s">
        <v>23</v>
      </c>
      <c r="D21" s="836"/>
      <c r="E21" s="257" t="s">
        <v>31</v>
      </c>
      <c r="F21" s="191"/>
      <c r="G21" s="185"/>
      <c r="H21" s="261" t="s">
        <v>34</v>
      </c>
      <c r="I21" s="371">
        <f t="shared" ref="I21:I82" si="1">F21*G21</f>
        <v>0</v>
      </c>
      <c r="J21" s="381" t="str">
        <f>IF(K21&lt;&gt;"","","(渡航経路を記入)")</f>
        <v>(渡航経路を記入)</v>
      </c>
      <c r="K21" s="379"/>
    </row>
    <row r="22" spans="1:12" ht="19.5" customHeight="1" x14ac:dyDescent="0.35">
      <c r="A22" s="859"/>
      <c r="B22" s="833"/>
      <c r="C22" s="837"/>
      <c r="D22" s="838"/>
      <c r="E22" s="15" t="s">
        <v>32</v>
      </c>
      <c r="F22" s="190"/>
      <c r="G22" s="184"/>
      <c r="H22" s="173" t="s">
        <v>35</v>
      </c>
      <c r="I22" s="372">
        <f t="shared" si="1"/>
        <v>0</v>
      </c>
      <c r="J22" s="382" t="s">
        <v>94</v>
      </c>
      <c r="K22" s="377"/>
    </row>
    <row r="23" spans="1:12" ht="19.5" customHeight="1" x14ac:dyDescent="0.35">
      <c r="A23" s="859"/>
      <c r="B23" s="834"/>
      <c r="C23" s="839"/>
      <c r="D23" s="840"/>
      <c r="E23" s="6" t="s">
        <v>33</v>
      </c>
      <c r="F23" s="192"/>
      <c r="G23" s="186"/>
      <c r="H23" s="174" t="s">
        <v>208</v>
      </c>
      <c r="I23" s="373">
        <f t="shared" si="1"/>
        <v>0</v>
      </c>
      <c r="J23" s="383" t="s">
        <v>94</v>
      </c>
      <c r="K23" s="378"/>
    </row>
    <row r="24" spans="1:12" ht="19.5" customHeight="1" x14ac:dyDescent="0.35">
      <c r="A24" s="859"/>
      <c r="B24" s="832">
        <v>3</v>
      </c>
      <c r="C24" s="835" t="s">
        <v>23</v>
      </c>
      <c r="D24" s="836"/>
      <c r="E24" s="257" t="s">
        <v>31</v>
      </c>
      <c r="F24" s="191"/>
      <c r="G24" s="185"/>
      <c r="H24" s="261" t="s">
        <v>34</v>
      </c>
      <c r="I24" s="371">
        <f t="shared" si="1"/>
        <v>0</v>
      </c>
      <c r="J24" s="381" t="str">
        <f>IF(K24&lt;&gt;"","","(渡航経路を記入)")</f>
        <v>(渡航経路を記入)</v>
      </c>
      <c r="K24" s="379"/>
    </row>
    <row r="25" spans="1:12" ht="19.5" customHeight="1" x14ac:dyDescent="0.35">
      <c r="A25" s="859"/>
      <c r="B25" s="833"/>
      <c r="C25" s="837"/>
      <c r="D25" s="838"/>
      <c r="E25" s="15" t="s">
        <v>32</v>
      </c>
      <c r="F25" s="190"/>
      <c r="G25" s="184"/>
      <c r="H25" s="173" t="s">
        <v>35</v>
      </c>
      <c r="I25" s="372">
        <f t="shared" si="1"/>
        <v>0</v>
      </c>
      <c r="J25" s="382" t="s">
        <v>94</v>
      </c>
      <c r="K25" s="377"/>
    </row>
    <row r="26" spans="1:12" ht="19.5" customHeight="1" x14ac:dyDescent="0.35">
      <c r="A26" s="859"/>
      <c r="B26" s="834"/>
      <c r="C26" s="839"/>
      <c r="D26" s="840"/>
      <c r="E26" s="6" t="s">
        <v>33</v>
      </c>
      <c r="F26" s="192"/>
      <c r="G26" s="186"/>
      <c r="H26" s="174" t="s">
        <v>208</v>
      </c>
      <c r="I26" s="373">
        <f t="shared" si="1"/>
        <v>0</v>
      </c>
      <c r="J26" s="383" t="s">
        <v>94</v>
      </c>
      <c r="K26" s="378"/>
    </row>
    <row r="27" spans="1:12" ht="19.5" customHeight="1" x14ac:dyDescent="0.35">
      <c r="A27" s="859"/>
      <c r="B27" s="832">
        <v>4</v>
      </c>
      <c r="C27" s="835" t="s">
        <v>23</v>
      </c>
      <c r="D27" s="836"/>
      <c r="E27" s="257" t="s">
        <v>31</v>
      </c>
      <c r="F27" s="191"/>
      <c r="G27" s="185"/>
      <c r="H27" s="261" t="s">
        <v>34</v>
      </c>
      <c r="I27" s="371">
        <f t="shared" si="1"/>
        <v>0</v>
      </c>
      <c r="J27" s="381" t="str">
        <f>IF(K27&lt;&gt;"","","(渡航経路を記入)")</f>
        <v>(渡航経路を記入)</v>
      </c>
      <c r="K27" s="379"/>
    </row>
    <row r="28" spans="1:12" ht="19.5" customHeight="1" x14ac:dyDescent="0.35">
      <c r="A28" s="859"/>
      <c r="B28" s="833"/>
      <c r="C28" s="837"/>
      <c r="D28" s="838"/>
      <c r="E28" s="15" t="s">
        <v>32</v>
      </c>
      <c r="F28" s="190"/>
      <c r="G28" s="184"/>
      <c r="H28" s="173" t="s">
        <v>35</v>
      </c>
      <c r="I28" s="372">
        <f t="shared" si="1"/>
        <v>0</v>
      </c>
      <c r="J28" s="382" t="s">
        <v>94</v>
      </c>
      <c r="K28" s="377"/>
    </row>
    <row r="29" spans="1:12" ht="19.5" customHeight="1" x14ac:dyDescent="0.35">
      <c r="A29" s="859"/>
      <c r="B29" s="834"/>
      <c r="C29" s="839"/>
      <c r="D29" s="840"/>
      <c r="E29" s="6" t="s">
        <v>33</v>
      </c>
      <c r="F29" s="192"/>
      <c r="G29" s="186"/>
      <c r="H29" s="174" t="s">
        <v>208</v>
      </c>
      <c r="I29" s="373">
        <f t="shared" si="1"/>
        <v>0</v>
      </c>
      <c r="J29" s="383" t="s">
        <v>94</v>
      </c>
      <c r="K29" s="378"/>
    </row>
    <row r="30" spans="1:12" ht="19.5" customHeight="1" x14ac:dyDescent="0.35">
      <c r="A30" s="859"/>
      <c r="B30" s="832">
        <v>5</v>
      </c>
      <c r="C30" s="835" t="s">
        <v>23</v>
      </c>
      <c r="D30" s="836"/>
      <c r="E30" s="257" t="s">
        <v>31</v>
      </c>
      <c r="F30" s="191"/>
      <c r="G30" s="185"/>
      <c r="H30" s="261" t="s">
        <v>34</v>
      </c>
      <c r="I30" s="371">
        <f t="shared" si="1"/>
        <v>0</v>
      </c>
      <c r="J30" s="381" t="str">
        <f>IF(K30&lt;&gt;"","","(渡航経路を記入)")</f>
        <v>(渡航経路を記入)</v>
      </c>
      <c r="K30" s="379"/>
    </row>
    <row r="31" spans="1:12" ht="19.5" customHeight="1" x14ac:dyDescent="0.35">
      <c r="A31" s="859"/>
      <c r="B31" s="833"/>
      <c r="C31" s="837"/>
      <c r="D31" s="838"/>
      <c r="E31" s="15" t="s">
        <v>32</v>
      </c>
      <c r="F31" s="190"/>
      <c r="G31" s="184"/>
      <c r="H31" s="173" t="s">
        <v>35</v>
      </c>
      <c r="I31" s="372">
        <f t="shared" si="1"/>
        <v>0</v>
      </c>
      <c r="J31" s="382" t="s">
        <v>94</v>
      </c>
      <c r="K31" s="377"/>
    </row>
    <row r="32" spans="1:12" ht="19.5" customHeight="1" x14ac:dyDescent="0.35">
      <c r="A32" s="859"/>
      <c r="B32" s="834"/>
      <c r="C32" s="839"/>
      <c r="D32" s="840"/>
      <c r="E32" s="6" t="s">
        <v>33</v>
      </c>
      <c r="F32" s="192"/>
      <c r="G32" s="186"/>
      <c r="H32" s="174" t="s">
        <v>208</v>
      </c>
      <c r="I32" s="373">
        <f t="shared" si="1"/>
        <v>0</v>
      </c>
      <c r="J32" s="383" t="s">
        <v>94</v>
      </c>
      <c r="K32" s="378"/>
    </row>
    <row r="33" spans="1:11" ht="19.5" customHeight="1" x14ac:dyDescent="0.35">
      <c r="A33" s="859"/>
      <c r="B33" s="832">
        <v>6</v>
      </c>
      <c r="C33" s="835" t="s">
        <v>23</v>
      </c>
      <c r="D33" s="836"/>
      <c r="E33" s="257" t="s">
        <v>31</v>
      </c>
      <c r="F33" s="191"/>
      <c r="G33" s="185"/>
      <c r="H33" s="261" t="s">
        <v>34</v>
      </c>
      <c r="I33" s="371">
        <f t="shared" si="1"/>
        <v>0</v>
      </c>
      <c r="J33" s="381" t="str">
        <f>IF(K33&lt;&gt;"","","(渡航経路を記入)")</f>
        <v>(渡航経路を記入)</v>
      </c>
      <c r="K33" s="379"/>
    </row>
    <row r="34" spans="1:11" ht="19.5" customHeight="1" x14ac:dyDescent="0.35">
      <c r="A34" s="859"/>
      <c r="B34" s="833"/>
      <c r="C34" s="837"/>
      <c r="D34" s="838"/>
      <c r="E34" s="15" t="s">
        <v>32</v>
      </c>
      <c r="F34" s="190"/>
      <c r="G34" s="184"/>
      <c r="H34" s="173" t="s">
        <v>35</v>
      </c>
      <c r="I34" s="372">
        <f t="shared" si="1"/>
        <v>0</v>
      </c>
      <c r="J34" s="382" t="s">
        <v>94</v>
      </c>
      <c r="K34" s="377"/>
    </row>
    <row r="35" spans="1:11" ht="19.5" customHeight="1" x14ac:dyDescent="0.35">
      <c r="A35" s="859"/>
      <c r="B35" s="834"/>
      <c r="C35" s="839"/>
      <c r="D35" s="840"/>
      <c r="E35" s="6" t="s">
        <v>33</v>
      </c>
      <c r="F35" s="192"/>
      <c r="G35" s="186"/>
      <c r="H35" s="174" t="s">
        <v>208</v>
      </c>
      <c r="I35" s="373">
        <f t="shared" si="1"/>
        <v>0</v>
      </c>
      <c r="J35" s="383" t="s">
        <v>94</v>
      </c>
      <c r="K35" s="378"/>
    </row>
    <row r="36" spans="1:11" ht="19.5" customHeight="1" x14ac:dyDescent="0.35">
      <c r="A36" s="859"/>
      <c r="B36" s="832">
        <v>7</v>
      </c>
      <c r="C36" s="835" t="s">
        <v>23</v>
      </c>
      <c r="D36" s="836"/>
      <c r="E36" s="257" t="s">
        <v>31</v>
      </c>
      <c r="F36" s="191"/>
      <c r="G36" s="185"/>
      <c r="H36" s="261" t="s">
        <v>34</v>
      </c>
      <c r="I36" s="371">
        <f t="shared" si="1"/>
        <v>0</v>
      </c>
      <c r="J36" s="381" t="str">
        <f>IF(K36&lt;&gt;"","","(渡航経路を記入)")</f>
        <v>(渡航経路を記入)</v>
      </c>
      <c r="K36" s="379"/>
    </row>
    <row r="37" spans="1:11" ht="19.5" customHeight="1" x14ac:dyDescent="0.35">
      <c r="A37" s="859"/>
      <c r="B37" s="833"/>
      <c r="C37" s="837"/>
      <c r="D37" s="838"/>
      <c r="E37" s="15" t="s">
        <v>32</v>
      </c>
      <c r="F37" s="190"/>
      <c r="G37" s="184"/>
      <c r="H37" s="173" t="s">
        <v>35</v>
      </c>
      <c r="I37" s="372">
        <f t="shared" si="1"/>
        <v>0</v>
      </c>
      <c r="J37" s="382" t="s">
        <v>94</v>
      </c>
      <c r="K37" s="377"/>
    </row>
    <row r="38" spans="1:11" ht="19.5" customHeight="1" x14ac:dyDescent="0.35">
      <c r="A38" s="859"/>
      <c r="B38" s="834"/>
      <c r="C38" s="839"/>
      <c r="D38" s="840"/>
      <c r="E38" s="6" t="s">
        <v>33</v>
      </c>
      <c r="F38" s="192"/>
      <c r="G38" s="186"/>
      <c r="H38" s="174" t="s">
        <v>208</v>
      </c>
      <c r="I38" s="373">
        <f t="shared" si="1"/>
        <v>0</v>
      </c>
      <c r="J38" s="383" t="s">
        <v>94</v>
      </c>
      <c r="K38" s="378"/>
    </row>
    <row r="39" spans="1:11" ht="19.5" customHeight="1" x14ac:dyDescent="0.35">
      <c r="A39" s="859"/>
      <c r="B39" s="832">
        <v>8</v>
      </c>
      <c r="C39" s="835" t="s">
        <v>23</v>
      </c>
      <c r="D39" s="836"/>
      <c r="E39" s="257" t="s">
        <v>31</v>
      </c>
      <c r="F39" s="191"/>
      <c r="G39" s="185"/>
      <c r="H39" s="261" t="s">
        <v>34</v>
      </c>
      <c r="I39" s="371">
        <f t="shared" si="1"/>
        <v>0</v>
      </c>
      <c r="J39" s="381" t="str">
        <f>IF(K39&lt;&gt;"","","(渡航経路を記入)")</f>
        <v>(渡航経路を記入)</v>
      </c>
      <c r="K39" s="379"/>
    </row>
    <row r="40" spans="1:11" ht="19.5" customHeight="1" x14ac:dyDescent="0.35">
      <c r="A40" s="859"/>
      <c r="B40" s="833"/>
      <c r="C40" s="837"/>
      <c r="D40" s="838"/>
      <c r="E40" s="15" t="s">
        <v>32</v>
      </c>
      <c r="F40" s="190"/>
      <c r="G40" s="184"/>
      <c r="H40" s="173" t="s">
        <v>35</v>
      </c>
      <c r="I40" s="372">
        <f t="shared" si="1"/>
        <v>0</v>
      </c>
      <c r="J40" s="382" t="s">
        <v>94</v>
      </c>
      <c r="K40" s="377"/>
    </row>
    <row r="41" spans="1:11" ht="19.5" customHeight="1" x14ac:dyDescent="0.35">
      <c r="A41" s="859"/>
      <c r="B41" s="834"/>
      <c r="C41" s="839"/>
      <c r="D41" s="840"/>
      <c r="E41" s="6" t="s">
        <v>33</v>
      </c>
      <c r="F41" s="192"/>
      <c r="G41" s="186"/>
      <c r="H41" s="174" t="s">
        <v>208</v>
      </c>
      <c r="I41" s="373">
        <f t="shared" si="1"/>
        <v>0</v>
      </c>
      <c r="J41" s="383" t="s">
        <v>94</v>
      </c>
      <c r="K41" s="378"/>
    </row>
    <row r="42" spans="1:11" ht="19.5" customHeight="1" x14ac:dyDescent="0.35">
      <c r="A42" s="859" t="s">
        <v>271</v>
      </c>
      <c r="B42" s="832">
        <v>9</v>
      </c>
      <c r="C42" s="835" t="s">
        <v>23</v>
      </c>
      <c r="D42" s="836"/>
      <c r="E42" s="257" t="s">
        <v>31</v>
      </c>
      <c r="F42" s="191"/>
      <c r="G42" s="185"/>
      <c r="H42" s="261" t="s">
        <v>34</v>
      </c>
      <c r="I42" s="371">
        <f t="shared" si="1"/>
        <v>0</v>
      </c>
      <c r="J42" s="381" t="str">
        <f>IF(K42&lt;&gt;"","","(渡航経路を記入)")</f>
        <v>(渡航経路を記入)</v>
      </c>
      <c r="K42" s="379"/>
    </row>
    <row r="43" spans="1:11" ht="19.5" customHeight="1" x14ac:dyDescent="0.35">
      <c r="A43" s="859"/>
      <c r="B43" s="833"/>
      <c r="C43" s="837"/>
      <c r="D43" s="838"/>
      <c r="E43" s="15" t="s">
        <v>32</v>
      </c>
      <c r="F43" s="190"/>
      <c r="G43" s="184"/>
      <c r="H43" s="173" t="s">
        <v>35</v>
      </c>
      <c r="I43" s="372">
        <f t="shared" si="1"/>
        <v>0</v>
      </c>
      <c r="J43" s="382" t="s">
        <v>94</v>
      </c>
      <c r="K43" s="377"/>
    </row>
    <row r="44" spans="1:11" ht="19.5" customHeight="1" x14ac:dyDescent="0.35">
      <c r="A44" s="859"/>
      <c r="B44" s="834"/>
      <c r="C44" s="839"/>
      <c r="D44" s="840"/>
      <c r="E44" s="6" t="s">
        <v>33</v>
      </c>
      <c r="F44" s="192"/>
      <c r="G44" s="186"/>
      <c r="H44" s="174" t="s">
        <v>208</v>
      </c>
      <c r="I44" s="373">
        <f t="shared" si="1"/>
        <v>0</v>
      </c>
      <c r="J44" s="383" t="s">
        <v>94</v>
      </c>
      <c r="K44" s="378"/>
    </row>
    <row r="45" spans="1:11" ht="19.5" customHeight="1" x14ac:dyDescent="0.35">
      <c r="A45" s="859"/>
      <c r="B45" s="832">
        <v>10</v>
      </c>
      <c r="C45" s="835" t="s">
        <v>23</v>
      </c>
      <c r="D45" s="836"/>
      <c r="E45" s="257" t="s">
        <v>31</v>
      </c>
      <c r="F45" s="191"/>
      <c r="G45" s="185"/>
      <c r="H45" s="261" t="s">
        <v>34</v>
      </c>
      <c r="I45" s="371">
        <f t="shared" si="1"/>
        <v>0</v>
      </c>
      <c r="J45" s="381" t="str">
        <f>IF(K45&lt;&gt;"","","(渡航経路を記入)")</f>
        <v>(渡航経路を記入)</v>
      </c>
      <c r="K45" s="379"/>
    </row>
    <row r="46" spans="1:11" ht="19.5" customHeight="1" x14ac:dyDescent="0.35">
      <c r="A46" s="859"/>
      <c r="B46" s="833"/>
      <c r="C46" s="837"/>
      <c r="D46" s="838"/>
      <c r="E46" s="15" t="s">
        <v>32</v>
      </c>
      <c r="F46" s="190"/>
      <c r="G46" s="184"/>
      <c r="H46" s="173" t="s">
        <v>35</v>
      </c>
      <c r="I46" s="372">
        <f t="shared" si="1"/>
        <v>0</v>
      </c>
      <c r="J46" s="382" t="s">
        <v>94</v>
      </c>
      <c r="K46" s="377"/>
    </row>
    <row r="47" spans="1:11" ht="19.5" customHeight="1" x14ac:dyDescent="0.35">
      <c r="A47" s="859"/>
      <c r="B47" s="834"/>
      <c r="C47" s="839"/>
      <c r="D47" s="840"/>
      <c r="E47" s="6" t="s">
        <v>33</v>
      </c>
      <c r="F47" s="192"/>
      <c r="G47" s="186"/>
      <c r="H47" s="174" t="s">
        <v>208</v>
      </c>
      <c r="I47" s="373">
        <f t="shared" si="1"/>
        <v>0</v>
      </c>
      <c r="J47" s="383" t="s">
        <v>94</v>
      </c>
      <c r="K47" s="378"/>
    </row>
    <row r="48" spans="1:11" ht="19.5" customHeight="1" x14ac:dyDescent="0.35">
      <c r="A48" s="859"/>
      <c r="B48" s="832">
        <v>11</v>
      </c>
      <c r="C48" s="835" t="s">
        <v>23</v>
      </c>
      <c r="D48" s="836"/>
      <c r="E48" s="257" t="s">
        <v>31</v>
      </c>
      <c r="F48" s="191"/>
      <c r="G48" s="185"/>
      <c r="H48" s="261" t="s">
        <v>34</v>
      </c>
      <c r="I48" s="371">
        <f t="shared" si="1"/>
        <v>0</v>
      </c>
      <c r="J48" s="381" t="str">
        <f>IF(K48&lt;&gt;"","","(渡航経路を記入)")</f>
        <v>(渡航経路を記入)</v>
      </c>
      <c r="K48" s="379"/>
    </row>
    <row r="49" spans="1:11" ht="19.5" customHeight="1" x14ac:dyDescent="0.35">
      <c r="A49" s="859"/>
      <c r="B49" s="833"/>
      <c r="C49" s="837"/>
      <c r="D49" s="838"/>
      <c r="E49" s="15" t="s">
        <v>32</v>
      </c>
      <c r="F49" s="190"/>
      <c r="G49" s="184"/>
      <c r="H49" s="173" t="s">
        <v>35</v>
      </c>
      <c r="I49" s="372">
        <f t="shared" si="1"/>
        <v>0</v>
      </c>
      <c r="J49" s="382" t="s">
        <v>94</v>
      </c>
      <c r="K49" s="377"/>
    </row>
    <row r="50" spans="1:11" ht="19.5" customHeight="1" x14ac:dyDescent="0.35">
      <c r="A50" s="859"/>
      <c r="B50" s="834"/>
      <c r="C50" s="839"/>
      <c r="D50" s="840"/>
      <c r="E50" s="6" t="s">
        <v>33</v>
      </c>
      <c r="F50" s="192"/>
      <c r="G50" s="186"/>
      <c r="H50" s="174" t="s">
        <v>208</v>
      </c>
      <c r="I50" s="373">
        <f t="shared" si="1"/>
        <v>0</v>
      </c>
      <c r="J50" s="383" t="s">
        <v>94</v>
      </c>
      <c r="K50" s="378"/>
    </row>
    <row r="51" spans="1:11" ht="19.5" customHeight="1" x14ac:dyDescent="0.35">
      <c r="A51" s="859"/>
      <c r="B51" s="832">
        <v>12</v>
      </c>
      <c r="C51" s="835" t="s">
        <v>23</v>
      </c>
      <c r="D51" s="836"/>
      <c r="E51" s="257" t="s">
        <v>31</v>
      </c>
      <c r="F51" s="191"/>
      <c r="G51" s="185"/>
      <c r="H51" s="261" t="s">
        <v>34</v>
      </c>
      <c r="I51" s="371">
        <f t="shared" si="1"/>
        <v>0</v>
      </c>
      <c r="J51" s="381" t="str">
        <f>IF(K51&lt;&gt;"","","(渡航経路を記入)")</f>
        <v>(渡航経路を記入)</v>
      </c>
      <c r="K51" s="379"/>
    </row>
    <row r="52" spans="1:11" ht="19.5" customHeight="1" x14ac:dyDescent="0.35">
      <c r="A52" s="859"/>
      <c r="B52" s="833"/>
      <c r="C52" s="837"/>
      <c r="D52" s="838"/>
      <c r="E52" s="15" t="s">
        <v>32</v>
      </c>
      <c r="F52" s="190"/>
      <c r="G52" s="184"/>
      <c r="H52" s="173" t="s">
        <v>35</v>
      </c>
      <c r="I52" s="372">
        <f t="shared" si="1"/>
        <v>0</v>
      </c>
      <c r="J52" s="382" t="s">
        <v>94</v>
      </c>
      <c r="K52" s="377"/>
    </row>
    <row r="53" spans="1:11" ht="19.5" customHeight="1" x14ac:dyDescent="0.35">
      <c r="A53" s="859"/>
      <c r="B53" s="834"/>
      <c r="C53" s="839"/>
      <c r="D53" s="840"/>
      <c r="E53" s="6" t="s">
        <v>33</v>
      </c>
      <c r="F53" s="192"/>
      <c r="G53" s="186"/>
      <c r="H53" s="174" t="s">
        <v>208</v>
      </c>
      <c r="I53" s="373">
        <f t="shared" si="1"/>
        <v>0</v>
      </c>
      <c r="J53" s="383" t="s">
        <v>94</v>
      </c>
      <c r="K53" s="378"/>
    </row>
    <row r="54" spans="1:11" ht="19.5" customHeight="1" x14ac:dyDescent="0.35">
      <c r="A54" s="859"/>
      <c r="B54" s="832">
        <v>13</v>
      </c>
      <c r="C54" s="835" t="s">
        <v>23</v>
      </c>
      <c r="D54" s="836"/>
      <c r="E54" s="257" t="s">
        <v>31</v>
      </c>
      <c r="F54" s="191"/>
      <c r="G54" s="185"/>
      <c r="H54" s="261" t="s">
        <v>34</v>
      </c>
      <c r="I54" s="371">
        <f t="shared" si="1"/>
        <v>0</v>
      </c>
      <c r="J54" s="381" t="str">
        <f>IF(K54&lt;&gt;"","","(渡航経路を記入)")</f>
        <v>(渡航経路を記入)</v>
      </c>
      <c r="K54" s="379"/>
    </row>
    <row r="55" spans="1:11" ht="19.5" customHeight="1" x14ac:dyDescent="0.35">
      <c r="A55" s="859"/>
      <c r="B55" s="833"/>
      <c r="C55" s="837"/>
      <c r="D55" s="838"/>
      <c r="E55" s="15" t="s">
        <v>32</v>
      </c>
      <c r="F55" s="190"/>
      <c r="G55" s="184"/>
      <c r="H55" s="173" t="s">
        <v>35</v>
      </c>
      <c r="I55" s="372">
        <f t="shared" si="1"/>
        <v>0</v>
      </c>
      <c r="J55" s="382" t="s">
        <v>94</v>
      </c>
      <c r="K55" s="377"/>
    </row>
    <row r="56" spans="1:11" ht="19.5" customHeight="1" x14ac:dyDescent="0.35">
      <c r="A56" s="859"/>
      <c r="B56" s="834"/>
      <c r="C56" s="839"/>
      <c r="D56" s="840"/>
      <c r="E56" s="6" t="s">
        <v>33</v>
      </c>
      <c r="F56" s="192"/>
      <c r="G56" s="186"/>
      <c r="H56" s="174" t="s">
        <v>208</v>
      </c>
      <c r="I56" s="373">
        <f t="shared" si="1"/>
        <v>0</v>
      </c>
      <c r="J56" s="383" t="s">
        <v>94</v>
      </c>
      <c r="K56" s="378"/>
    </row>
    <row r="57" spans="1:11" ht="19.5" customHeight="1" x14ac:dyDescent="0.35">
      <c r="A57" s="859"/>
      <c r="B57" s="832">
        <v>14</v>
      </c>
      <c r="C57" s="835" t="s">
        <v>23</v>
      </c>
      <c r="D57" s="836"/>
      <c r="E57" s="257" t="s">
        <v>31</v>
      </c>
      <c r="F57" s="191"/>
      <c r="G57" s="185"/>
      <c r="H57" s="261" t="s">
        <v>34</v>
      </c>
      <c r="I57" s="371">
        <f t="shared" si="1"/>
        <v>0</v>
      </c>
      <c r="J57" s="381" t="str">
        <f>IF(K57&lt;&gt;"","","(渡航経路を記入)")</f>
        <v>(渡航経路を記入)</v>
      </c>
      <c r="K57" s="379"/>
    </row>
    <row r="58" spans="1:11" ht="19.5" customHeight="1" x14ac:dyDescent="0.35">
      <c r="A58" s="859"/>
      <c r="B58" s="833"/>
      <c r="C58" s="837"/>
      <c r="D58" s="838"/>
      <c r="E58" s="15" t="s">
        <v>32</v>
      </c>
      <c r="F58" s="190"/>
      <c r="G58" s="184"/>
      <c r="H58" s="173" t="s">
        <v>35</v>
      </c>
      <c r="I58" s="372">
        <f t="shared" si="1"/>
        <v>0</v>
      </c>
      <c r="J58" s="382" t="s">
        <v>94</v>
      </c>
      <c r="K58" s="377"/>
    </row>
    <row r="59" spans="1:11" ht="19.5" customHeight="1" x14ac:dyDescent="0.35">
      <c r="A59" s="859"/>
      <c r="B59" s="834"/>
      <c r="C59" s="839"/>
      <c r="D59" s="840"/>
      <c r="E59" s="6" t="s">
        <v>33</v>
      </c>
      <c r="F59" s="192"/>
      <c r="G59" s="186"/>
      <c r="H59" s="174" t="s">
        <v>208</v>
      </c>
      <c r="I59" s="373">
        <f t="shared" si="1"/>
        <v>0</v>
      </c>
      <c r="J59" s="383" t="s">
        <v>94</v>
      </c>
      <c r="K59" s="378"/>
    </row>
    <row r="60" spans="1:11" ht="19.5" customHeight="1" x14ac:dyDescent="0.35">
      <c r="A60" s="859"/>
      <c r="B60" s="832">
        <v>15</v>
      </c>
      <c r="C60" s="835" t="s">
        <v>23</v>
      </c>
      <c r="D60" s="836"/>
      <c r="E60" s="257" t="s">
        <v>31</v>
      </c>
      <c r="F60" s="191"/>
      <c r="G60" s="185"/>
      <c r="H60" s="261" t="s">
        <v>34</v>
      </c>
      <c r="I60" s="371">
        <f t="shared" si="1"/>
        <v>0</v>
      </c>
      <c r="J60" s="381" t="str">
        <f>IF(K60&lt;&gt;"","","(渡航経路を記入)")</f>
        <v>(渡航経路を記入)</v>
      </c>
      <c r="K60" s="379"/>
    </row>
    <row r="61" spans="1:11" ht="19.5" customHeight="1" x14ac:dyDescent="0.35">
      <c r="A61" s="859"/>
      <c r="B61" s="833"/>
      <c r="C61" s="837"/>
      <c r="D61" s="838"/>
      <c r="E61" s="15" t="s">
        <v>32</v>
      </c>
      <c r="F61" s="190"/>
      <c r="G61" s="184"/>
      <c r="H61" s="173" t="s">
        <v>35</v>
      </c>
      <c r="I61" s="372">
        <f t="shared" si="1"/>
        <v>0</v>
      </c>
      <c r="J61" s="382" t="s">
        <v>94</v>
      </c>
      <c r="K61" s="377"/>
    </row>
    <row r="62" spans="1:11" ht="19.5" customHeight="1" x14ac:dyDescent="0.35">
      <c r="A62" s="859"/>
      <c r="B62" s="834"/>
      <c r="C62" s="839"/>
      <c r="D62" s="840"/>
      <c r="E62" s="6" t="s">
        <v>33</v>
      </c>
      <c r="F62" s="192"/>
      <c r="G62" s="186"/>
      <c r="H62" s="174" t="s">
        <v>208</v>
      </c>
      <c r="I62" s="373">
        <f t="shared" si="1"/>
        <v>0</v>
      </c>
      <c r="J62" s="383" t="s">
        <v>94</v>
      </c>
      <c r="K62" s="378"/>
    </row>
    <row r="63" spans="1:11" ht="19.5" customHeight="1" x14ac:dyDescent="0.35">
      <c r="A63" s="859"/>
      <c r="B63" s="832">
        <v>16</v>
      </c>
      <c r="C63" s="835" t="s">
        <v>23</v>
      </c>
      <c r="D63" s="836"/>
      <c r="E63" s="257" t="s">
        <v>31</v>
      </c>
      <c r="F63" s="191"/>
      <c r="G63" s="185"/>
      <c r="H63" s="261" t="s">
        <v>34</v>
      </c>
      <c r="I63" s="371">
        <f t="shared" si="1"/>
        <v>0</v>
      </c>
      <c r="J63" s="381" t="str">
        <f>IF(K63&lt;&gt;"","","(渡航経路を記入)")</f>
        <v>(渡航経路を記入)</v>
      </c>
      <c r="K63" s="379"/>
    </row>
    <row r="64" spans="1:11" ht="19.5" customHeight="1" x14ac:dyDescent="0.35">
      <c r="A64" s="859"/>
      <c r="B64" s="833"/>
      <c r="C64" s="837"/>
      <c r="D64" s="838"/>
      <c r="E64" s="15" t="s">
        <v>32</v>
      </c>
      <c r="F64" s="190"/>
      <c r="G64" s="184"/>
      <c r="H64" s="173" t="s">
        <v>35</v>
      </c>
      <c r="I64" s="372">
        <f t="shared" si="1"/>
        <v>0</v>
      </c>
      <c r="J64" s="382" t="s">
        <v>94</v>
      </c>
      <c r="K64" s="377"/>
    </row>
    <row r="65" spans="1:11" ht="19.5" customHeight="1" x14ac:dyDescent="0.35">
      <c r="A65" s="859"/>
      <c r="B65" s="834"/>
      <c r="C65" s="839"/>
      <c r="D65" s="840"/>
      <c r="E65" s="6" t="s">
        <v>33</v>
      </c>
      <c r="F65" s="192"/>
      <c r="G65" s="186"/>
      <c r="H65" s="174" t="s">
        <v>208</v>
      </c>
      <c r="I65" s="373">
        <f t="shared" si="1"/>
        <v>0</v>
      </c>
      <c r="J65" s="383" t="s">
        <v>94</v>
      </c>
      <c r="K65" s="378"/>
    </row>
    <row r="66" spans="1:11" ht="19.5" customHeight="1" x14ac:dyDescent="0.35">
      <c r="A66" s="859"/>
      <c r="B66" s="832">
        <v>17</v>
      </c>
      <c r="C66" s="835" t="s">
        <v>23</v>
      </c>
      <c r="D66" s="836"/>
      <c r="E66" s="257" t="s">
        <v>31</v>
      </c>
      <c r="F66" s="191"/>
      <c r="G66" s="185"/>
      <c r="H66" s="261" t="s">
        <v>34</v>
      </c>
      <c r="I66" s="371">
        <f t="shared" si="1"/>
        <v>0</v>
      </c>
      <c r="J66" s="381" t="str">
        <f>IF(K66&lt;&gt;"","","(渡航経路を記入)")</f>
        <v>(渡航経路を記入)</v>
      </c>
      <c r="K66" s="379"/>
    </row>
    <row r="67" spans="1:11" ht="19.5" customHeight="1" x14ac:dyDescent="0.35">
      <c r="A67" s="859"/>
      <c r="B67" s="833"/>
      <c r="C67" s="837"/>
      <c r="D67" s="838"/>
      <c r="E67" s="15" t="s">
        <v>32</v>
      </c>
      <c r="F67" s="190"/>
      <c r="G67" s="184"/>
      <c r="H67" s="173" t="s">
        <v>35</v>
      </c>
      <c r="I67" s="372">
        <f t="shared" si="1"/>
        <v>0</v>
      </c>
      <c r="J67" s="382" t="s">
        <v>94</v>
      </c>
      <c r="K67" s="377"/>
    </row>
    <row r="68" spans="1:11" ht="19.5" customHeight="1" x14ac:dyDescent="0.35">
      <c r="A68" s="859"/>
      <c r="B68" s="834"/>
      <c r="C68" s="839"/>
      <c r="D68" s="840"/>
      <c r="E68" s="6" t="s">
        <v>33</v>
      </c>
      <c r="F68" s="192"/>
      <c r="G68" s="186"/>
      <c r="H68" s="174" t="s">
        <v>208</v>
      </c>
      <c r="I68" s="373">
        <f t="shared" si="1"/>
        <v>0</v>
      </c>
      <c r="J68" s="383" t="s">
        <v>94</v>
      </c>
      <c r="K68" s="378"/>
    </row>
    <row r="69" spans="1:11" ht="19.5" customHeight="1" x14ac:dyDescent="0.35">
      <c r="A69" s="859"/>
      <c r="B69" s="832">
        <v>18</v>
      </c>
      <c r="C69" s="835" t="s">
        <v>23</v>
      </c>
      <c r="D69" s="836"/>
      <c r="E69" s="257" t="s">
        <v>31</v>
      </c>
      <c r="F69" s="191"/>
      <c r="G69" s="185"/>
      <c r="H69" s="261" t="s">
        <v>34</v>
      </c>
      <c r="I69" s="371">
        <f t="shared" si="1"/>
        <v>0</v>
      </c>
      <c r="J69" s="381" t="str">
        <f>IF(K69&lt;&gt;"","","(渡航経路を記入)")</f>
        <v>(渡航経路を記入)</v>
      </c>
      <c r="K69" s="379"/>
    </row>
    <row r="70" spans="1:11" ht="19.5" customHeight="1" x14ac:dyDescent="0.35">
      <c r="A70" s="859"/>
      <c r="B70" s="833"/>
      <c r="C70" s="837"/>
      <c r="D70" s="838"/>
      <c r="E70" s="15" t="s">
        <v>32</v>
      </c>
      <c r="F70" s="190"/>
      <c r="G70" s="184"/>
      <c r="H70" s="173" t="s">
        <v>35</v>
      </c>
      <c r="I70" s="372">
        <f t="shared" si="1"/>
        <v>0</v>
      </c>
      <c r="J70" s="382" t="s">
        <v>94</v>
      </c>
      <c r="K70" s="377"/>
    </row>
    <row r="71" spans="1:11" ht="19.5" customHeight="1" x14ac:dyDescent="0.35">
      <c r="A71" s="88"/>
      <c r="B71" s="834"/>
      <c r="C71" s="839"/>
      <c r="D71" s="840"/>
      <c r="E71" s="6" t="s">
        <v>33</v>
      </c>
      <c r="F71" s="192"/>
      <c r="G71" s="186"/>
      <c r="H71" s="174" t="s">
        <v>208</v>
      </c>
      <c r="I71" s="373">
        <f t="shared" si="1"/>
        <v>0</v>
      </c>
      <c r="J71" s="383" t="s">
        <v>94</v>
      </c>
      <c r="K71" s="378"/>
    </row>
    <row r="72" spans="1:11" ht="19.5" customHeight="1" x14ac:dyDescent="0.35">
      <c r="A72" s="859" t="s">
        <v>271</v>
      </c>
      <c r="B72" s="832">
        <v>19</v>
      </c>
      <c r="C72" s="835" t="s">
        <v>23</v>
      </c>
      <c r="D72" s="836"/>
      <c r="E72" s="257" t="s">
        <v>31</v>
      </c>
      <c r="F72" s="191"/>
      <c r="G72" s="185"/>
      <c r="H72" s="261" t="s">
        <v>34</v>
      </c>
      <c r="I72" s="371">
        <f t="shared" si="1"/>
        <v>0</v>
      </c>
      <c r="J72" s="381" t="str">
        <f>IF(K72&lt;&gt;"","","(渡航経路を記入)")</f>
        <v>(渡航経路を記入)</v>
      </c>
      <c r="K72" s="379"/>
    </row>
    <row r="73" spans="1:11" ht="19.5" customHeight="1" x14ac:dyDescent="0.35">
      <c r="A73" s="859"/>
      <c r="B73" s="833"/>
      <c r="C73" s="837"/>
      <c r="D73" s="838"/>
      <c r="E73" s="15" t="s">
        <v>32</v>
      </c>
      <c r="F73" s="190"/>
      <c r="G73" s="184"/>
      <c r="H73" s="173" t="s">
        <v>35</v>
      </c>
      <c r="I73" s="372">
        <f t="shared" si="1"/>
        <v>0</v>
      </c>
      <c r="J73" s="382" t="s">
        <v>94</v>
      </c>
      <c r="K73" s="377"/>
    </row>
    <row r="74" spans="1:11" ht="19.5" customHeight="1" x14ac:dyDescent="0.35">
      <c r="A74" s="859"/>
      <c r="B74" s="834"/>
      <c r="C74" s="839"/>
      <c r="D74" s="840"/>
      <c r="E74" s="6" t="s">
        <v>33</v>
      </c>
      <c r="F74" s="192"/>
      <c r="G74" s="186"/>
      <c r="H74" s="174" t="s">
        <v>208</v>
      </c>
      <c r="I74" s="373">
        <f t="shared" si="1"/>
        <v>0</v>
      </c>
      <c r="J74" s="383" t="s">
        <v>94</v>
      </c>
      <c r="K74" s="378"/>
    </row>
    <row r="75" spans="1:11" ht="19.5" customHeight="1" x14ac:dyDescent="0.35">
      <c r="A75" s="859"/>
      <c r="B75" s="832">
        <v>20</v>
      </c>
      <c r="C75" s="835" t="s">
        <v>23</v>
      </c>
      <c r="D75" s="836"/>
      <c r="E75" s="257" t="s">
        <v>31</v>
      </c>
      <c r="F75" s="191"/>
      <c r="G75" s="185"/>
      <c r="H75" s="261" t="s">
        <v>34</v>
      </c>
      <c r="I75" s="371">
        <f t="shared" si="1"/>
        <v>0</v>
      </c>
      <c r="J75" s="381" t="str">
        <f>IF(K75&lt;&gt;"","","(渡航経路を記入)")</f>
        <v>(渡航経路を記入)</v>
      </c>
      <c r="K75" s="379"/>
    </row>
    <row r="76" spans="1:11" ht="19.5" customHeight="1" x14ac:dyDescent="0.35">
      <c r="A76" s="859"/>
      <c r="B76" s="833"/>
      <c r="C76" s="837"/>
      <c r="D76" s="838"/>
      <c r="E76" s="15" t="s">
        <v>32</v>
      </c>
      <c r="F76" s="190"/>
      <c r="G76" s="184"/>
      <c r="H76" s="173" t="s">
        <v>35</v>
      </c>
      <c r="I76" s="372">
        <f t="shared" si="1"/>
        <v>0</v>
      </c>
      <c r="J76" s="382" t="s">
        <v>94</v>
      </c>
      <c r="K76" s="377"/>
    </row>
    <row r="77" spans="1:11" ht="19.5" customHeight="1" x14ac:dyDescent="0.35">
      <c r="A77" s="859"/>
      <c r="B77" s="834"/>
      <c r="C77" s="839"/>
      <c r="D77" s="840"/>
      <c r="E77" s="6" t="s">
        <v>33</v>
      </c>
      <c r="F77" s="192"/>
      <c r="G77" s="186"/>
      <c r="H77" s="174" t="s">
        <v>208</v>
      </c>
      <c r="I77" s="373">
        <f t="shared" si="1"/>
        <v>0</v>
      </c>
      <c r="J77" s="383" t="s">
        <v>94</v>
      </c>
      <c r="K77" s="378"/>
    </row>
    <row r="78" spans="1:11" ht="19.5" customHeight="1" x14ac:dyDescent="0.35">
      <c r="A78" s="859"/>
      <c r="B78" s="832">
        <v>21</v>
      </c>
      <c r="C78" s="835" t="s">
        <v>23</v>
      </c>
      <c r="D78" s="836"/>
      <c r="E78" s="257" t="s">
        <v>31</v>
      </c>
      <c r="F78" s="191"/>
      <c r="G78" s="185"/>
      <c r="H78" s="261" t="s">
        <v>34</v>
      </c>
      <c r="I78" s="371">
        <f t="shared" si="1"/>
        <v>0</v>
      </c>
      <c r="J78" s="381" t="str">
        <f>IF(K78&lt;&gt;"","","(渡航経路を記入)")</f>
        <v>(渡航経路を記入)</v>
      </c>
      <c r="K78" s="379"/>
    </row>
    <row r="79" spans="1:11" ht="19.5" customHeight="1" x14ac:dyDescent="0.35">
      <c r="A79" s="859"/>
      <c r="B79" s="833"/>
      <c r="C79" s="837"/>
      <c r="D79" s="838"/>
      <c r="E79" s="15" t="s">
        <v>32</v>
      </c>
      <c r="F79" s="190"/>
      <c r="G79" s="184"/>
      <c r="H79" s="173" t="s">
        <v>35</v>
      </c>
      <c r="I79" s="372">
        <f t="shared" si="1"/>
        <v>0</v>
      </c>
      <c r="J79" s="382" t="s">
        <v>94</v>
      </c>
      <c r="K79" s="377"/>
    </row>
    <row r="80" spans="1:11" ht="19.5" customHeight="1" x14ac:dyDescent="0.35">
      <c r="A80" s="859"/>
      <c r="B80" s="834"/>
      <c r="C80" s="839"/>
      <c r="D80" s="840"/>
      <c r="E80" s="6" t="s">
        <v>33</v>
      </c>
      <c r="F80" s="192"/>
      <c r="G80" s="186"/>
      <c r="H80" s="174" t="s">
        <v>208</v>
      </c>
      <c r="I80" s="373">
        <f t="shared" si="1"/>
        <v>0</v>
      </c>
      <c r="J80" s="383" t="s">
        <v>94</v>
      </c>
      <c r="K80" s="378"/>
    </row>
    <row r="81" spans="1:11" ht="19.5" customHeight="1" x14ac:dyDescent="0.35">
      <c r="A81" s="859"/>
      <c r="B81" s="832">
        <v>22</v>
      </c>
      <c r="C81" s="835" t="s">
        <v>23</v>
      </c>
      <c r="D81" s="836"/>
      <c r="E81" s="257" t="s">
        <v>31</v>
      </c>
      <c r="F81" s="191"/>
      <c r="G81" s="185"/>
      <c r="H81" s="261" t="s">
        <v>34</v>
      </c>
      <c r="I81" s="371">
        <f t="shared" si="1"/>
        <v>0</v>
      </c>
      <c r="J81" s="381" t="str">
        <f>IF(K81&lt;&gt;"","","(渡航経路を記入)")</f>
        <v>(渡航経路を記入)</v>
      </c>
      <c r="K81" s="379"/>
    </row>
    <row r="82" spans="1:11" ht="19.5" customHeight="1" x14ac:dyDescent="0.35">
      <c r="A82" s="859"/>
      <c r="B82" s="833"/>
      <c r="C82" s="837"/>
      <c r="D82" s="838"/>
      <c r="E82" s="15" t="s">
        <v>32</v>
      </c>
      <c r="F82" s="190"/>
      <c r="G82" s="184"/>
      <c r="H82" s="173" t="s">
        <v>35</v>
      </c>
      <c r="I82" s="372">
        <f t="shared" si="1"/>
        <v>0</v>
      </c>
      <c r="J82" s="382" t="s">
        <v>94</v>
      </c>
      <c r="K82" s="377"/>
    </row>
    <row r="83" spans="1:11" ht="19.5" customHeight="1" x14ac:dyDescent="0.35">
      <c r="A83" s="859"/>
      <c r="B83" s="834"/>
      <c r="C83" s="839"/>
      <c r="D83" s="840"/>
      <c r="E83" s="6" t="s">
        <v>33</v>
      </c>
      <c r="F83" s="192"/>
      <c r="G83" s="186"/>
      <c r="H83" s="174" t="s">
        <v>208</v>
      </c>
      <c r="I83" s="373">
        <f t="shared" ref="I83:I92" si="2">F83*G83</f>
        <v>0</v>
      </c>
      <c r="J83" s="383" t="s">
        <v>94</v>
      </c>
      <c r="K83" s="378"/>
    </row>
    <row r="84" spans="1:11" ht="19.5" customHeight="1" x14ac:dyDescent="0.35">
      <c r="A84" s="859"/>
      <c r="B84" s="832">
        <v>23</v>
      </c>
      <c r="C84" s="835" t="s">
        <v>23</v>
      </c>
      <c r="D84" s="836"/>
      <c r="E84" s="257" t="s">
        <v>31</v>
      </c>
      <c r="F84" s="191"/>
      <c r="G84" s="185"/>
      <c r="H84" s="261" t="s">
        <v>34</v>
      </c>
      <c r="I84" s="371">
        <f t="shared" si="2"/>
        <v>0</v>
      </c>
      <c r="J84" s="381" t="str">
        <f>IF(K84&lt;&gt;"","","(渡航経路を記入)")</f>
        <v>(渡航経路を記入)</v>
      </c>
      <c r="K84" s="379"/>
    </row>
    <row r="85" spans="1:11" ht="19.5" customHeight="1" x14ac:dyDescent="0.35">
      <c r="A85" s="859"/>
      <c r="B85" s="833"/>
      <c r="C85" s="837"/>
      <c r="D85" s="838"/>
      <c r="E85" s="15" t="s">
        <v>32</v>
      </c>
      <c r="F85" s="190"/>
      <c r="G85" s="184"/>
      <c r="H85" s="173" t="s">
        <v>35</v>
      </c>
      <c r="I85" s="372">
        <f t="shared" si="2"/>
        <v>0</v>
      </c>
      <c r="J85" s="382" t="s">
        <v>94</v>
      </c>
      <c r="K85" s="377"/>
    </row>
    <row r="86" spans="1:11" ht="19.5" customHeight="1" x14ac:dyDescent="0.35">
      <c r="A86" s="859"/>
      <c r="B86" s="834"/>
      <c r="C86" s="839"/>
      <c r="D86" s="840"/>
      <c r="E86" s="6" t="s">
        <v>33</v>
      </c>
      <c r="F86" s="192"/>
      <c r="G86" s="186"/>
      <c r="H86" s="174" t="s">
        <v>208</v>
      </c>
      <c r="I86" s="373">
        <f t="shared" si="2"/>
        <v>0</v>
      </c>
      <c r="J86" s="383" t="s">
        <v>94</v>
      </c>
      <c r="K86" s="378"/>
    </row>
    <row r="87" spans="1:11" ht="19.5" customHeight="1" x14ac:dyDescent="0.35">
      <c r="A87" s="859"/>
      <c r="B87" s="832">
        <v>24</v>
      </c>
      <c r="C87" s="835" t="s">
        <v>23</v>
      </c>
      <c r="D87" s="836"/>
      <c r="E87" s="257" t="s">
        <v>31</v>
      </c>
      <c r="F87" s="191"/>
      <c r="G87" s="185"/>
      <c r="H87" s="261" t="s">
        <v>34</v>
      </c>
      <c r="I87" s="371">
        <f t="shared" si="2"/>
        <v>0</v>
      </c>
      <c r="J87" s="381" t="str">
        <f>IF(K87&lt;&gt;"","","(渡航経路を記入)")</f>
        <v>(渡航経路を記入)</v>
      </c>
      <c r="K87" s="379"/>
    </row>
    <row r="88" spans="1:11" ht="19.5" customHeight="1" x14ac:dyDescent="0.35">
      <c r="A88" s="859"/>
      <c r="B88" s="833"/>
      <c r="C88" s="837"/>
      <c r="D88" s="838"/>
      <c r="E88" s="15" t="s">
        <v>32</v>
      </c>
      <c r="F88" s="190"/>
      <c r="G88" s="184"/>
      <c r="H88" s="173" t="s">
        <v>35</v>
      </c>
      <c r="I88" s="372">
        <f t="shared" si="2"/>
        <v>0</v>
      </c>
      <c r="J88" s="382" t="s">
        <v>94</v>
      </c>
      <c r="K88" s="377"/>
    </row>
    <row r="89" spans="1:11" ht="19.5" customHeight="1" x14ac:dyDescent="0.35">
      <c r="A89" s="859"/>
      <c r="B89" s="834"/>
      <c r="C89" s="839"/>
      <c r="D89" s="840"/>
      <c r="E89" s="6" t="s">
        <v>33</v>
      </c>
      <c r="F89" s="192"/>
      <c r="G89" s="186"/>
      <c r="H89" s="174" t="s">
        <v>208</v>
      </c>
      <c r="I89" s="373">
        <f t="shared" si="2"/>
        <v>0</v>
      </c>
      <c r="J89" s="383" t="s">
        <v>94</v>
      </c>
      <c r="K89" s="378"/>
    </row>
    <row r="90" spans="1:11" ht="19.5" customHeight="1" x14ac:dyDescent="0.35">
      <c r="A90" s="859"/>
      <c r="B90" s="832">
        <v>25</v>
      </c>
      <c r="C90" s="835" t="s">
        <v>23</v>
      </c>
      <c r="D90" s="836"/>
      <c r="E90" s="86" t="s">
        <v>31</v>
      </c>
      <c r="F90" s="191"/>
      <c r="G90" s="185"/>
      <c r="H90" s="172" t="s">
        <v>34</v>
      </c>
      <c r="I90" s="371">
        <f t="shared" si="2"/>
        <v>0</v>
      </c>
      <c r="J90" s="381" t="str">
        <f>IF(K90&lt;&gt;"","","(渡航経路を記入)")</f>
        <v>(渡航経路を記入)</v>
      </c>
      <c r="K90" s="379"/>
    </row>
    <row r="91" spans="1:11" ht="19.5" customHeight="1" x14ac:dyDescent="0.35">
      <c r="A91" s="859"/>
      <c r="B91" s="833"/>
      <c r="C91" s="837"/>
      <c r="D91" s="838"/>
      <c r="E91" s="15" t="s">
        <v>32</v>
      </c>
      <c r="F91" s="190"/>
      <c r="G91" s="184"/>
      <c r="H91" s="173" t="s">
        <v>35</v>
      </c>
      <c r="I91" s="372">
        <f t="shared" si="2"/>
        <v>0</v>
      </c>
      <c r="J91" s="382" t="s">
        <v>94</v>
      </c>
      <c r="K91" s="377"/>
    </row>
    <row r="92" spans="1:11" ht="19.5" customHeight="1" thickBot="1" x14ac:dyDescent="0.4">
      <c r="A92" s="860"/>
      <c r="B92" s="834"/>
      <c r="C92" s="839"/>
      <c r="D92" s="840"/>
      <c r="E92" s="6" t="s">
        <v>33</v>
      </c>
      <c r="F92" s="193"/>
      <c r="G92" s="187"/>
      <c r="H92" s="174" t="s">
        <v>208</v>
      </c>
      <c r="I92" s="373">
        <f t="shared" si="2"/>
        <v>0</v>
      </c>
      <c r="J92" s="384" t="s">
        <v>94</v>
      </c>
      <c r="K92" s="380"/>
    </row>
  </sheetData>
  <sheetProtection algorithmName="SHA-512" hashValue="+PKbgepRDjzO2Fy8CQ/laLpD7A4zaPlu7TynT9kGUdGFG4JAE5K98pIjFrTfs7n3O6Pw1lo3YsvGrjmpK49c3w==" saltValue="39M8RQswviP7hroycLllHQ==" spinCount="100000" sheet="1" formatCells="0" formatColumns="0" formatRows="0" selectLockedCells="1"/>
  <mergeCells count="70">
    <mergeCell ref="A2:K2"/>
    <mergeCell ref="E13:K13"/>
    <mergeCell ref="E15:K15"/>
    <mergeCell ref="E14:K14"/>
    <mergeCell ref="A9:D9"/>
    <mergeCell ref="A7:D7"/>
    <mergeCell ref="A5:D5"/>
    <mergeCell ref="A10:D10"/>
    <mergeCell ref="A8:D8"/>
    <mergeCell ref="A6:D6"/>
    <mergeCell ref="B54:B56"/>
    <mergeCell ref="C51:D53"/>
    <mergeCell ref="C54:D56"/>
    <mergeCell ref="B30:B32"/>
    <mergeCell ref="B33:B35"/>
    <mergeCell ref="B36:B38"/>
    <mergeCell ref="B39:B41"/>
    <mergeCell ref="B42:B44"/>
    <mergeCell ref="C30:D32"/>
    <mergeCell ref="C33:D35"/>
    <mergeCell ref="C48:D50"/>
    <mergeCell ref="B51:B53"/>
    <mergeCell ref="C39:D41"/>
    <mergeCell ref="C42:D44"/>
    <mergeCell ref="C45:D47"/>
    <mergeCell ref="C36:D38"/>
    <mergeCell ref="C90:D92"/>
    <mergeCell ref="A18:A41"/>
    <mergeCell ref="A72:A92"/>
    <mergeCell ref="A42:A70"/>
    <mergeCell ref="B66:B68"/>
    <mergeCell ref="B72:B74"/>
    <mergeCell ref="B90:B92"/>
    <mergeCell ref="B75:B77"/>
    <mergeCell ref="B57:B59"/>
    <mergeCell ref="B48:B50"/>
    <mergeCell ref="B45:B47"/>
    <mergeCell ref="B18:B20"/>
    <mergeCell ref="B78:B80"/>
    <mergeCell ref="B81:B83"/>
    <mergeCell ref="B69:B71"/>
    <mergeCell ref="C66:D68"/>
    <mergeCell ref="B84:B86"/>
    <mergeCell ref="B87:B89"/>
    <mergeCell ref="C84:D86"/>
    <mergeCell ref="C87:D89"/>
    <mergeCell ref="C69:D71"/>
    <mergeCell ref="C72:D74"/>
    <mergeCell ref="C75:D77"/>
    <mergeCell ref="C78:D80"/>
    <mergeCell ref="C81:D83"/>
    <mergeCell ref="B60:B62"/>
    <mergeCell ref="B63:B65"/>
    <mergeCell ref="C57:D59"/>
    <mergeCell ref="C60:D62"/>
    <mergeCell ref="C63:D65"/>
    <mergeCell ref="B27:B29"/>
    <mergeCell ref="C27:D29"/>
    <mergeCell ref="E9:K10"/>
    <mergeCell ref="E7:K8"/>
    <mergeCell ref="E5:K6"/>
    <mergeCell ref="A17:D17"/>
    <mergeCell ref="B21:B23"/>
    <mergeCell ref="B24:B26"/>
    <mergeCell ref="C18:D20"/>
    <mergeCell ref="C21:D23"/>
    <mergeCell ref="C24:D26"/>
    <mergeCell ref="B13:C13"/>
    <mergeCell ref="B14:C14"/>
    <mergeCell ref="B15:C15"/>
  </mergeCells>
  <phoneticPr fontId="19"/>
  <conditionalFormatting sqref="F18">
    <cfRule type="expression" dxfId="184" priority="473">
      <formula>AND($C18&lt;&gt;"※選択してください",$F18="")</formula>
    </cfRule>
  </conditionalFormatting>
  <conditionalFormatting sqref="G18">
    <cfRule type="expression" dxfId="183" priority="472">
      <formula>AND($C18&lt;&gt;"※選択してください",$G18="")</formula>
    </cfRule>
  </conditionalFormatting>
  <conditionalFormatting sqref="F21">
    <cfRule type="expression" dxfId="182" priority="317">
      <formula>AND($C21&lt;&gt;"※選択してください",$F21="")</formula>
    </cfRule>
  </conditionalFormatting>
  <conditionalFormatting sqref="G21">
    <cfRule type="expression" dxfId="181" priority="316">
      <formula>AND($C21&lt;&gt;"※選択してください",$G21="")</formula>
    </cfRule>
  </conditionalFormatting>
  <conditionalFormatting sqref="F24">
    <cfRule type="expression" dxfId="180" priority="309">
      <formula>AND($C24&lt;&gt;"※選択してください",$F24="")</formula>
    </cfRule>
  </conditionalFormatting>
  <conditionalFormatting sqref="G24">
    <cfRule type="expression" dxfId="179" priority="308">
      <formula>AND($C24&lt;&gt;"※選択してください",$G24="")</formula>
    </cfRule>
  </conditionalFormatting>
  <conditionalFormatting sqref="F27">
    <cfRule type="expression" dxfId="178" priority="307">
      <formula>AND($C27&lt;&gt;"※選択してください",$F27="")</formula>
    </cfRule>
  </conditionalFormatting>
  <conditionalFormatting sqref="G27">
    <cfRule type="expression" dxfId="177" priority="306">
      <formula>AND($C27&lt;&gt;"※選択してください",$G27="")</formula>
    </cfRule>
  </conditionalFormatting>
  <conditionalFormatting sqref="F30">
    <cfRule type="expression" dxfId="176" priority="305">
      <formula>AND($C30&lt;&gt;"※選択してください",$F30="")</formula>
    </cfRule>
  </conditionalFormatting>
  <conditionalFormatting sqref="G30">
    <cfRule type="expression" dxfId="175" priority="304">
      <formula>AND($C30&lt;&gt;"※選択してください",$G30="")</formula>
    </cfRule>
  </conditionalFormatting>
  <conditionalFormatting sqref="F33">
    <cfRule type="expression" dxfId="174" priority="303">
      <formula>AND($C33&lt;&gt;"※選択してください",$F33="")</formula>
    </cfRule>
  </conditionalFormatting>
  <conditionalFormatting sqref="G33">
    <cfRule type="expression" dxfId="173" priority="302">
      <formula>AND($C33&lt;&gt;"※選択してください",$G33="")</formula>
    </cfRule>
  </conditionalFormatting>
  <conditionalFormatting sqref="F36">
    <cfRule type="expression" dxfId="172" priority="301">
      <formula>AND($C36&lt;&gt;"※選択してください",$F36="")</formula>
    </cfRule>
  </conditionalFormatting>
  <conditionalFormatting sqref="G36">
    <cfRule type="expression" dxfId="171" priority="300">
      <formula>AND($C36&lt;&gt;"※選択してください",$G36="")</formula>
    </cfRule>
  </conditionalFormatting>
  <conditionalFormatting sqref="F39">
    <cfRule type="expression" dxfId="170" priority="299">
      <formula>AND($C39&lt;&gt;"※選択してください",$F39="")</formula>
    </cfRule>
  </conditionalFormatting>
  <conditionalFormatting sqref="G39">
    <cfRule type="expression" dxfId="169" priority="298">
      <formula>AND($C39&lt;&gt;"※選択してください",$G39="")</formula>
    </cfRule>
  </conditionalFormatting>
  <conditionalFormatting sqref="F42">
    <cfRule type="expression" dxfId="168" priority="297">
      <formula>AND($C42&lt;&gt;"※選択してください",$F42="")</formula>
    </cfRule>
  </conditionalFormatting>
  <conditionalFormatting sqref="G42">
    <cfRule type="expression" dxfId="167" priority="296">
      <formula>AND($C42&lt;&gt;"※選択してください",$G42="")</formula>
    </cfRule>
  </conditionalFormatting>
  <conditionalFormatting sqref="F45">
    <cfRule type="expression" dxfId="166" priority="295">
      <formula>AND($C45&lt;&gt;"※選択してください",$F45="")</formula>
    </cfRule>
  </conditionalFormatting>
  <conditionalFormatting sqref="G45">
    <cfRule type="expression" dxfId="165" priority="294">
      <formula>AND($C45&lt;&gt;"※選択してください",$G45="")</formula>
    </cfRule>
  </conditionalFormatting>
  <conditionalFormatting sqref="F48">
    <cfRule type="expression" dxfId="164" priority="293">
      <formula>AND($C48&lt;&gt;"※選択してください",$F48="")</formula>
    </cfRule>
  </conditionalFormatting>
  <conditionalFormatting sqref="G48">
    <cfRule type="expression" dxfId="163" priority="292">
      <formula>AND($C48&lt;&gt;"※選択してください",$G48="")</formula>
    </cfRule>
  </conditionalFormatting>
  <conditionalFormatting sqref="F51">
    <cfRule type="expression" dxfId="162" priority="291">
      <formula>AND($C51&lt;&gt;"※選択してください",$F51="")</formula>
    </cfRule>
  </conditionalFormatting>
  <conditionalFormatting sqref="G51">
    <cfRule type="expression" dxfId="161" priority="290">
      <formula>AND($C51&lt;&gt;"※選択してください",$G51="")</formula>
    </cfRule>
  </conditionalFormatting>
  <conditionalFormatting sqref="F54">
    <cfRule type="expression" dxfId="160" priority="289">
      <formula>AND($C54&lt;&gt;"※選択してください",$F54="")</formula>
    </cfRule>
  </conditionalFormatting>
  <conditionalFormatting sqref="G54">
    <cfRule type="expression" dxfId="159" priority="288">
      <formula>AND($C54&lt;&gt;"※選択してください",$G54="")</formula>
    </cfRule>
  </conditionalFormatting>
  <conditionalFormatting sqref="F57">
    <cfRule type="expression" dxfId="158" priority="287">
      <formula>AND($C57&lt;&gt;"※選択してください",$F57="")</formula>
    </cfRule>
  </conditionalFormatting>
  <conditionalFormatting sqref="G57">
    <cfRule type="expression" dxfId="157" priority="286">
      <formula>AND($C57&lt;&gt;"※選択してください",$G57="")</formula>
    </cfRule>
  </conditionalFormatting>
  <conditionalFormatting sqref="F60">
    <cfRule type="expression" dxfId="156" priority="285">
      <formula>AND($C60&lt;&gt;"※選択してください",$F60="")</formula>
    </cfRule>
  </conditionalFormatting>
  <conditionalFormatting sqref="G60">
    <cfRule type="expression" dxfId="155" priority="284">
      <formula>AND($C60&lt;&gt;"※選択してください",$G60="")</formula>
    </cfRule>
  </conditionalFormatting>
  <conditionalFormatting sqref="F63">
    <cfRule type="expression" dxfId="154" priority="283">
      <formula>AND($C63&lt;&gt;"※選択してください",$F63="")</formula>
    </cfRule>
  </conditionalFormatting>
  <conditionalFormatting sqref="G63">
    <cfRule type="expression" dxfId="153" priority="282">
      <formula>AND($C63&lt;&gt;"※選択してください",$G63="")</formula>
    </cfRule>
  </conditionalFormatting>
  <conditionalFormatting sqref="F66">
    <cfRule type="expression" dxfId="152" priority="281">
      <formula>AND($C66&lt;&gt;"※選択してください",$F66="")</formula>
    </cfRule>
  </conditionalFormatting>
  <conditionalFormatting sqref="G66">
    <cfRule type="expression" dxfId="151" priority="280">
      <formula>AND($C66&lt;&gt;"※選択してください",$G66="")</formula>
    </cfRule>
  </conditionalFormatting>
  <conditionalFormatting sqref="F69">
    <cfRule type="expression" dxfId="150" priority="279">
      <formula>AND($C69&lt;&gt;"※選択してください",$F69="")</formula>
    </cfRule>
  </conditionalFormatting>
  <conditionalFormatting sqref="G69">
    <cfRule type="expression" dxfId="149" priority="278">
      <formula>AND($C69&lt;&gt;"※選択してください",$G69="")</formula>
    </cfRule>
  </conditionalFormatting>
  <conditionalFormatting sqref="F72">
    <cfRule type="expression" dxfId="148" priority="277">
      <formula>AND($C72&lt;&gt;"※選択してください",$F72="")</formula>
    </cfRule>
  </conditionalFormatting>
  <conditionalFormatting sqref="G72">
    <cfRule type="expression" dxfId="147" priority="276">
      <formula>AND($C72&lt;&gt;"※選択してください",$G72="")</formula>
    </cfRule>
  </conditionalFormatting>
  <conditionalFormatting sqref="F75">
    <cfRule type="expression" dxfId="146" priority="275">
      <formula>AND($C75&lt;&gt;"※選択してください",$F75="")</formula>
    </cfRule>
  </conditionalFormatting>
  <conditionalFormatting sqref="G75">
    <cfRule type="expression" dxfId="145" priority="274">
      <formula>AND($C75&lt;&gt;"※選択してください",$G75="")</formula>
    </cfRule>
  </conditionalFormatting>
  <conditionalFormatting sqref="F78">
    <cfRule type="expression" dxfId="144" priority="273">
      <formula>AND($C78&lt;&gt;"※選択してください",$F78="")</formula>
    </cfRule>
  </conditionalFormatting>
  <conditionalFormatting sqref="G78">
    <cfRule type="expression" dxfId="143" priority="272">
      <formula>AND($C78&lt;&gt;"※選択してください",$G78="")</formula>
    </cfRule>
  </conditionalFormatting>
  <conditionalFormatting sqref="F81">
    <cfRule type="expression" dxfId="142" priority="271">
      <formula>AND($C81&lt;&gt;"※選択してください",$F81="")</formula>
    </cfRule>
  </conditionalFormatting>
  <conditionalFormatting sqref="G81">
    <cfRule type="expression" dxfId="141" priority="270">
      <formula>AND($C81&lt;&gt;"※選択してください",$G81="")</formula>
    </cfRule>
  </conditionalFormatting>
  <conditionalFormatting sqref="F84">
    <cfRule type="expression" dxfId="140" priority="269">
      <formula>AND($C84&lt;&gt;"※選択してください",$F84="")</formula>
    </cfRule>
  </conditionalFormatting>
  <conditionalFormatting sqref="G84">
    <cfRule type="expression" dxfId="139" priority="268">
      <formula>AND($C84&lt;&gt;"※選択してください",$G84="")</formula>
    </cfRule>
  </conditionalFormatting>
  <conditionalFormatting sqref="F87">
    <cfRule type="expression" dxfId="138" priority="267">
      <formula>AND($C87&lt;&gt;"※選択してください",$F87="")</formula>
    </cfRule>
  </conditionalFormatting>
  <conditionalFormatting sqref="G87">
    <cfRule type="expression" dxfId="137" priority="266">
      <formula>AND($C87&lt;&gt;"※選択してください",$G87="")</formula>
    </cfRule>
  </conditionalFormatting>
  <conditionalFormatting sqref="F90">
    <cfRule type="expression" dxfId="136" priority="265">
      <formula>AND($C90&lt;&gt;"※選択してください",$F90="")</formula>
    </cfRule>
  </conditionalFormatting>
  <conditionalFormatting sqref="G90">
    <cfRule type="expression" dxfId="135" priority="264">
      <formula>AND($C90&lt;&gt;"※選択してください",$G90="")</formula>
    </cfRule>
  </conditionalFormatting>
  <conditionalFormatting sqref="C21">
    <cfRule type="expression" dxfId="134" priority="92">
      <formula>AND($C21="※選択してください",$F21&lt;&gt;"")</formula>
    </cfRule>
  </conditionalFormatting>
  <conditionalFormatting sqref="C18">
    <cfRule type="expression" dxfId="133" priority="143">
      <formula>$C18="※選択してください"</formula>
    </cfRule>
  </conditionalFormatting>
  <conditionalFormatting sqref="J18:K18">
    <cfRule type="expression" dxfId="132" priority="414">
      <formula>AND(OR($C18&lt;&gt;"※選択してください",$F18&lt;&gt;""),OR($J18="(渡航経路を記入)",$K18=""))</formula>
    </cfRule>
    <cfRule type="expression" dxfId="131" priority="471">
      <formula>AND($C18="※選択してください",$J18="(渡航経路を記入)")</formula>
    </cfRule>
  </conditionalFormatting>
  <conditionalFormatting sqref="J21:K21">
    <cfRule type="expression" dxfId="130" priority="141">
      <formula>AND(OR($C21&lt;&gt;"※選択してください",$F21&lt;&gt;""),OR($J21="(渡航経路を記入)",$K21=""))</formula>
    </cfRule>
    <cfRule type="expression" dxfId="129" priority="142">
      <formula>AND($C21="※選択してください",$J21="(渡航経路を記入)")</formula>
    </cfRule>
  </conditionalFormatting>
  <conditionalFormatting sqref="J24:K24">
    <cfRule type="expression" dxfId="128" priority="139">
      <formula>AND(OR($C24&lt;&gt;"※選択してください",$F24&lt;&gt;""),OR($J24="(渡航経路を記入)",$K24=""))</formula>
    </cfRule>
    <cfRule type="expression" dxfId="127" priority="140">
      <formula>AND($C24="※選択してください",$J24="(渡航経路を記入)")</formula>
    </cfRule>
  </conditionalFormatting>
  <conditionalFormatting sqref="J27:K27">
    <cfRule type="expression" dxfId="126" priority="137">
      <formula>AND(OR($C27&lt;&gt;"※選択してください",$F27&lt;&gt;""),OR($J27="(渡航経路を記入)",$K27=""))</formula>
    </cfRule>
    <cfRule type="expression" dxfId="125" priority="138">
      <formula>AND($C27="※選択してください",$J27="(渡航経路を記入)")</formula>
    </cfRule>
  </conditionalFormatting>
  <conditionalFormatting sqref="J30:K30">
    <cfRule type="expression" dxfId="124" priority="135">
      <formula>AND(OR($C30&lt;&gt;"※選択してください",$F30&lt;&gt;""),OR($J30="(渡航経路を記入)",$K30=""))</formula>
    </cfRule>
    <cfRule type="expression" dxfId="123" priority="136">
      <formula>AND($C30="※選択してください",$J30="(渡航経路を記入)")</formula>
    </cfRule>
  </conditionalFormatting>
  <conditionalFormatting sqref="J33:K33">
    <cfRule type="expression" dxfId="122" priority="133">
      <formula>AND(OR($C33&lt;&gt;"※選択してください",$F33&lt;&gt;""),OR($J33="(渡航経路を記入)",$K33=""))</formula>
    </cfRule>
    <cfRule type="expression" dxfId="121" priority="134">
      <formula>AND($C33="※選択してください",$J33="(渡航経路を記入)")</formula>
    </cfRule>
  </conditionalFormatting>
  <conditionalFormatting sqref="J36:K36">
    <cfRule type="expression" dxfId="120" priority="131">
      <formula>AND(OR($C36&lt;&gt;"※選択してください",$F36&lt;&gt;""),OR($J36="(渡航経路を記入)",$K36=""))</formula>
    </cfRule>
    <cfRule type="expression" dxfId="119" priority="132">
      <formula>AND($C36="※選択してください",$J36="(渡航経路を記入)")</formula>
    </cfRule>
  </conditionalFormatting>
  <conditionalFormatting sqref="J39:K39">
    <cfRule type="expression" dxfId="118" priority="129">
      <formula>AND(OR($C39&lt;&gt;"※選択してください",$F39&lt;&gt;""),OR($J39="(渡航経路を記入)",$K39=""))</formula>
    </cfRule>
    <cfRule type="expression" dxfId="117" priority="130">
      <formula>AND($C39="※選択してください",$J39="(渡航経路を記入)")</formula>
    </cfRule>
  </conditionalFormatting>
  <conditionalFormatting sqref="J42:K42">
    <cfRule type="expression" dxfId="116" priority="127">
      <formula>AND(OR($C42&lt;&gt;"※選択してください",$F42&lt;&gt;""),OR($J42="(渡航経路を記入)",$K42=""))</formula>
    </cfRule>
    <cfRule type="expression" dxfId="115" priority="128">
      <formula>AND($C42="※選択してください",$J42="(渡航経路を記入)")</formula>
    </cfRule>
  </conditionalFormatting>
  <conditionalFormatting sqref="J45:K45">
    <cfRule type="expression" dxfId="114" priority="125">
      <formula>AND(OR($C45&lt;&gt;"※選択してください",$F45&lt;&gt;""),OR($J45="(渡航経路を記入)",$K45=""))</formula>
    </cfRule>
    <cfRule type="expression" dxfId="113" priority="126">
      <formula>AND($C45="※選択してください",$J45="(渡航経路を記入)")</formula>
    </cfRule>
  </conditionalFormatting>
  <conditionalFormatting sqref="J48:K48">
    <cfRule type="expression" dxfId="112" priority="123">
      <formula>AND(OR($C48&lt;&gt;"※選択してください",$F48&lt;&gt;""),OR($J48="(渡航経路を記入)",$K48=""))</formula>
    </cfRule>
    <cfRule type="expression" dxfId="111" priority="124">
      <formula>AND($C48="※選択してください",$J48="(渡航経路を記入)")</formula>
    </cfRule>
  </conditionalFormatting>
  <conditionalFormatting sqref="J51:K51">
    <cfRule type="expression" dxfId="110" priority="119">
      <formula>AND(OR($C51&lt;&gt;"※選択してください",$F51&lt;&gt;""),OR($J51="(渡航経路を記入)",$K51=""))</formula>
    </cfRule>
    <cfRule type="expression" dxfId="109" priority="120">
      <formula>AND($C51="※選択してください",$J51="(渡航経路を記入)")</formula>
    </cfRule>
  </conditionalFormatting>
  <conditionalFormatting sqref="J54:K54">
    <cfRule type="expression" dxfId="108" priority="117">
      <formula>AND(OR($C54&lt;&gt;"※選択してください",$F54&lt;&gt;""),OR($J54="(渡航経路を記入)",$K54=""))</formula>
    </cfRule>
    <cfRule type="expression" dxfId="107" priority="118">
      <formula>AND($C54="※選択してください",$J54="(渡航経路を記入)")</formula>
    </cfRule>
  </conditionalFormatting>
  <conditionalFormatting sqref="J57:K57">
    <cfRule type="expression" dxfId="106" priority="115">
      <formula>AND(OR($C57&lt;&gt;"※選択してください",$F57&lt;&gt;""),OR($J57="(渡航経路を記入)",$K57=""))</formula>
    </cfRule>
    <cfRule type="expression" dxfId="105" priority="116">
      <formula>AND($C57="※選択してください",$J57="(渡航経路を記入)")</formula>
    </cfRule>
  </conditionalFormatting>
  <conditionalFormatting sqref="J60:K60">
    <cfRule type="expression" dxfId="104" priority="113">
      <formula>AND(OR($C60&lt;&gt;"※選択してください",$F60&lt;&gt;""),OR($J60="(渡航経路を記入)",$K60=""))</formula>
    </cfRule>
    <cfRule type="expression" dxfId="103" priority="114">
      <formula>AND($C60="※選択してください",$J60="(渡航経路を記入)")</formula>
    </cfRule>
  </conditionalFormatting>
  <conditionalFormatting sqref="J63:K63">
    <cfRule type="expression" dxfId="102" priority="111">
      <formula>AND(OR($C63&lt;&gt;"※選択してください",$F63&lt;&gt;""),OR($J63="(渡航経路を記入)",$K63=""))</formula>
    </cfRule>
    <cfRule type="expression" dxfId="101" priority="112">
      <formula>AND($C63="※選択してください",$J63="(渡航経路を記入)")</formula>
    </cfRule>
  </conditionalFormatting>
  <conditionalFormatting sqref="J66:K66">
    <cfRule type="expression" dxfId="100" priority="109">
      <formula>AND(OR($C66&lt;&gt;"※選択してください",$F66&lt;&gt;""),OR($J66="(渡航経路を記入)",$K66=""))</formula>
    </cfRule>
    <cfRule type="expression" dxfId="99" priority="110">
      <formula>AND($C66="※選択してください",$J66="(渡航経路を記入)")</formula>
    </cfRule>
  </conditionalFormatting>
  <conditionalFormatting sqref="J69:K69">
    <cfRule type="expression" dxfId="98" priority="107">
      <formula>AND(OR($C69&lt;&gt;"※選択してください",$F69&lt;&gt;""),OR($J69="(渡航経路を記入)",$K69=""))</formula>
    </cfRule>
    <cfRule type="expression" dxfId="97" priority="108">
      <formula>AND($C69="※選択してください",$J69="(渡航経路を記入)")</formula>
    </cfRule>
  </conditionalFormatting>
  <conditionalFormatting sqref="J72:K72">
    <cfRule type="expression" dxfId="96" priority="105">
      <formula>AND(OR($C72&lt;&gt;"※選択してください",$F72&lt;&gt;""),OR($J72="(渡航経路を記入)",$K72=""))</formula>
    </cfRule>
    <cfRule type="expression" dxfId="95" priority="106">
      <formula>AND($C72="※選択してください",$J72="(渡航経路を記入)")</formula>
    </cfRule>
  </conditionalFormatting>
  <conditionalFormatting sqref="J75:K75">
    <cfRule type="expression" dxfId="94" priority="103">
      <formula>AND(OR($C75&lt;&gt;"※選択してください",$F75&lt;&gt;""),OR($J75="(渡航経路を記入)",$K75=""))</formula>
    </cfRule>
    <cfRule type="expression" dxfId="93" priority="104">
      <formula>AND($C75="※選択してください",$J75="(渡航経路を記入)")</formula>
    </cfRule>
  </conditionalFormatting>
  <conditionalFormatting sqref="J78:K78">
    <cfRule type="expression" dxfId="92" priority="101">
      <formula>AND(OR($C78&lt;&gt;"※選択してください",$F78&lt;&gt;""),OR($J78="(渡航経路を記入)",$K78=""))</formula>
    </cfRule>
    <cfRule type="expression" dxfId="91" priority="102">
      <formula>AND($C78="※選択してください",$J78="(渡航経路を記入)")</formula>
    </cfRule>
  </conditionalFormatting>
  <conditionalFormatting sqref="J81:K81">
    <cfRule type="expression" dxfId="90" priority="99">
      <formula>AND(OR($C81&lt;&gt;"※選択してください",$F81&lt;&gt;""),OR($J81="(渡航経路を記入)",$K81=""))</formula>
    </cfRule>
    <cfRule type="expression" dxfId="89" priority="100">
      <formula>AND($C81="※選択してください",$J81="(渡航経路を記入)")</formula>
    </cfRule>
  </conditionalFormatting>
  <conditionalFormatting sqref="J84:K84">
    <cfRule type="expression" dxfId="88" priority="97">
      <formula>AND(OR($C84&lt;&gt;"※選択してください",$F84&lt;&gt;""),OR($J84="(渡航経路を記入)",$K84=""))</formula>
    </cfRule>
    <cfRule type="expression" dxfId="87" priority="98">
      <formula>AND($C84="※選択してください",$J84="(渡航経路を記入)")</formula>
    </cfRule>
  </conditionalFormatting>
  <conditionalFormatting sqref="J87:K87">
    <cfRule type="expression" dxfId="86" priority="95">
      <formula>AND(OR($C87&lt;&gt;"※選択してください",$F87&lt;&gt;""),OR($J87="(渡航経路を記入)",$K87=""))</formula>
    </cfRule>
    <cfRule type="expression" dxfId="85" priority="96">
      <formula>AND($C87="※選択してください",$J87="(渡航経路を記入)")</formula>
    </cfRule>
  </conditionalFormatting>
  <conditionalFormatting sqref="J90:K90">
    <cfRule type="expression" dxfId="84" priority="93">
      <formula>AND(OR($C90&lt;&gt;"※選択してください",$F90&lt;&gt;""),OR($J90="(渡航経路を記入)",$K90=""))</formula>
    </cfRule>
    <cfRule type="expression" dxfId="83" priority="94">
      <formula>AND($C90="※選択してください",$J90="(渡航経路を記入)")</formula>
    </cfRule>
  </conditionalFormatting>
  <conditionalFormatting sqref="C24">
    <cfRule type="expression" dxfId="82" priority="23">
      <formula>AND($C24="※選択してください",$F24&lt;&gt;"")</formula>
    </cfRule>
  </conditionalFormatting>
  <conditionalFormatting sqref="C27">
    <cfRule type="expression" dxfId="81" priority="22">
      <formula>AND($C27="※選択してください",$F27&lt;&gt;"")</formula>
    </cfRule>
  </conditionalFormatting>
  <conditionalFormatting sqref="C30">
    <cfRule type="expression" dxfId="80" priority="21">
      <formula>AND($C30="※選択してください",$F30&lt;&gt;"")</formula>
    </cfRule>
  </conditionalFormatting>
  <conditionalFormatting sqref="C33">
    <cfRule type="expression" dxfId="79" priority="20">
      <formula>AND($C33="※選択してください",$F33&lt;&gt;"")</formula>
    </cfRule>
  </conditionalFormatting>
  <conditionalFormatting sqref="C36">
    <cfRule type="expression" dxfId="78" priority="19">
      <formula>AND($C36="※選択してください",$F36&lt;&gt;"")</formula>
    </cfRule>
  </conditionalFormatting>
  <conditionalFormatting sqref="C39">
    <cfRule type="expression" dxfId="77" priority="18">
      <formula>AND($C39="※選択してください",$F39&lt;&gt;"")</formula>
    </cfRule>
  </conditionalFormatting>
  <conditionalFormatting sqref="C42">
    <cfRule type="expression" dxfId="76" priority="17">
      <formula>AND($C42="※選択してください",$F42&lt;&gt;"")</formula>
    </cfRule>
  </conditionalFormatting>
  <conditionalFormatting sqref="C45">
    <cfRule type="expression" dxfId="75" priority="16">
      <formula>AND($C45="※選択してください",$F45&lt;&gt;"")</formula>
    </cfRule>
  </conditionalFormatting>
  <conditionalFormatting sqref="C48">
    <cfRule type="expression" dxfId="74" priority="15">
      <formula>AND($C48="※選択してください",$F48&lt;&gt;"")</formula>
    </cfRule>
  </conditionalFormatting>
  <conditionalFormatting sqref="C51">
    <cfRule type="expression" dxfId="73" priority="14">
      <formula>AND($C51="※選択してください",$F51&lt;&gt;"")</formula>
    </cfRule>
  </conditionalFormatting>
  <conditionalFormatting sqref="C54">
    <cfRule type="expression" dxfId="72" priority="13">
      <formula>AND($C54="※選択してください",$F54&lt;&gt;"")</formula>
    </cfRule>
  </conditionalFormatting>
  <conditionalFormatting sqref="C57">
    <cfRule type="expression" dxfId="71" priority="12">
      <formula>AND($C57="※選択してください",$F57&lt;&gt;"")</formula>
    </cfRule>
  </conditionalFormatting>
  <conditionalFormatting sqref="C60">
    <cfRule type="expression" dxfId="70" priority="11">
      <formula>AND($C60="※選択してください",$F60&lt;&gt;"")</formula>
    </cfRule>
  </conditionalFormatting>
  <conditionalFormatting sqref="C63">
    <cfRule type="expression" dxfId="69" priority="10">
      <formula>AND($C63="※選択してください",$F63&lt;&gt;"")</formula>
    </cfRule>
  </conditionalFormatting>
  <conditionalFormatting sqref="C66">
    <cfRule type="expression" dxfId="68" priority="9">
      <formula>AND($C66="※選択してください",$F66&lt;&gt;"")</formula>
    </cfRule>
  </conditionalFormatting>
  <conditionalFormatting sqref="C69">
    <cfRule type="expression" dxfId="67" priority="8">
      <formula>AND($C69="※選択してください",$F69&lt;&gt;"")</formula>
    </cfRule>
  </conditionalFormatting>
  <conditionalFormatting sqref="C72">
    <cfRule type="expression" dxfId="66" priority="7">
      <formula>AND($C72="※選択してください",$F72&lt;&gt;"")</formula>
    </cfRule>
  </conditionalFormatting>
  <conditionalFormatting sqref="C75">
    <cfRule type="expression" dxfId="65" priority="6">
      <formula>AND($C75="※選択してください",$F75&lt;&gt;"")</formula>
    </cfRule>
  </conditionalFormatting>
  <conditionalFormatting sqref="C78">
    <cfRule type="expression" dxfId="64" priority="5">
      <formula>AND($C78="※選択してください",$F78&lt;&gt;"")</formula>
    </cfRule>
  </conditionalFormatting>
  <conditionalFormatting sqref="C81">
    <cfRule type="expression" dxfId="63" priority="4">
      <formula>AND($C81="※選択してください",$F81&lt;&gt;"")</formula>
    </cfRule>
  </conditionalFormatting>
  <conditionalFormatting sqref="C84">
    <cfRule type="expression" dxfId="62" priority="3">
      <formula>AND($C84="※選択してください",$F84&lt;&gt;"")</formula>
    </cfRule>
  </conditionalFormatting>
  <conditionalFormatting sqref="C87">
    <cfRule type="expression" dxfId="61" priority="2">
      <formula>AND($C87="※選択してください",$F87&lt;&gt;"")</formula>
    </cfRule>
  </conditionalFormatting>
  <conditionalFormatting sqref="C90">
    <cfRule type="expression" dxfId="60" priority="1">
      <formula>AND($C90="※選択してください",$F90&lt;&gt;"")</formula>
    </cfRule>
  </conditionalFormatting>
  <dataValidations count="5">
    <dataValidation imeMode="off" allowBlank="1" showInputMessage="1" showErrorMessage="1" sqref="F21 F87 F18 F24 F27 F30 F33 F36 F39 F42 F45 F48 F51 F54 F57 F60 F63 F66 F69 F72 F75 F84 F78 F81 F90" xr:uid="{9A678321-D610-494A-9B87-8F418602F1CE}"/>
    <dataValidation type="whole" imeMode="disabled" operator="lessThanOrEqual" allowBlank="1" showInputMessage="1" showErrorMessage="1" errorTitle="上限を超えています。" error="15,000円以下の金額で再入力してください。" sqref="F19 F22 F25 F28 F31 F34 F37 F40 F43 F46 F49 F52 F55 F58 F61 F64 F67 F70 F73 F76 F79 F82 F85 F88 F91" xr:uid="{29133827-C4BF-45FE-B7B2-D80696D59D9D}">
      <formula1>15000</formula1>
    </dataValidation>
    <dataValidation imeMode="disabled" allowBlank="1" showInputMessage="1" showErrorMessage="1" sqref="G18:G92" xr:uid="{4E81B122-93DB-4610-8950-6719B4259B34}"/>
    <dataValidation type="whole" imeMode="disabled" operator="lessThanOrEqual" allowBlank="1" showInputMessage="1" showErrorMessage="1" errorTitle="上限を超えています。" error="3,000円以下の金額で再入力してください。" sqref="F20 F23 F26 F29 F32 F35 F38 F41 F44 F47 F50 F53 F56 F59 F62 F65 F68 F71 F74 F77 F80 F83 F86 F89 F92" xr:uid="{973111BC-77F0-4161-873C-B9FEC5C75F68}">
      <formula1>3000</formula1>
    </dataValidation>
    <dataValidation type="list" errorStyle="information" showInputMessage="1" showErrorMessage="1" errorTitle="直接入力" error="リストにない国を入力しています。_x000a_間違いがないか確認してください。" sqref="C18:D92" xr:uid="{A3F8F1BB-3E31-48AD-8965-3876740DA476}">
      <formula1>INDIRECT("隠しシート!$C$205:c"&amp;230-COUNTBLANK(送出し国リスト))</formula1>
    </dataValidation>
  </dataValidations>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&amp;C&amp;9&amp;F</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AF49"/>
  <sheetViews>
    <sheetView showGridLines="0" zoomScaleNormal="100" zoomScaleSheetLayoutView="100" workbookViewId="0"/>
  </sheetViews>
  <sheetFormatPr defaultRowHeight="15" x14ac:dyDescent="0.35"/>
  <cols>
    <col min="1" max="1" width="3" customWidth="1"/>
    <col min="2" max="2" width="8.78515625" customWidth="1"/>
    <col min="3" max="3" width="7.5703125" customWidth="1"/>
    <col min="4" max="4" width="3.78515625" customWidth="1"/>
    <col min="5" max="5" width="8.78515625" customWidth="1"/>
    <col min="6" max="6" width="11.35546875" customWidth="1"/>
    <col min="7" max="7" width="7.78515625" customWidth="1"/>
    <col min="8" max="8" width="4.85546875" customWidth="1"/>
    <col min="9" max="9" width="6" customWidth="1"/>
    <col min="10" max="13" width="9.78515625" customWidth="1"/>
    <col min="14" max="14" width="0.35546875" style="4" customWidth="1"/>
    <col min="15" max="15" width="35.78515625" customWidth="1"/>
    <col min="16" max="16" width="2.78515625" customWidth="1"/>
    <col min="17" max="17" width="3.140625" customWidth="1"/>
    <col min="18" max="20" width="3.85546875" customWidth="1"/>
    <col min="21" max="25" width="5.5703125" customWidth="1"/>
    <col min="26" max="29" width="6.5703125" customWidth="1"/>
    <col min="30" max="31" width="14.42578125" customWidth="1"/>
  </cols>
  <sheetData>
    <row r="1" spans="1:19" x14ac:dyDescent="0.35">
      <c r="A1" s="52"/>
      <c r="O1" s="41" t="str">
        <f>'1)受入れ機関概要'!G1</f>
        <v>Ver.2301</v>
      </c>
    </row>
    <row r="2" spans="1:19" ht="18" customHeight="1" x14ac:dyDescent="0.35">
      <c r="A2" s="862" t="s">
        <v>182</v>
      </c>
      <c r="B2" s="862"/>
      <c r="C2" s="862"/>
      <c r="D2" s="862"/>
      <c r="E2" s="862"/>
      <c r="F2" s="862"/>
      <c r="G2" s="862"/>
      <c r="H2" s="862"/>
      <c r="I2" s="862"/>
      <c r="J2" s="862"/>
      <c r="K2" s="862"/>
      <c r="L2" s="862"/>
      <c r="M2" s="862"/>
      <c r="N2" s="862"/>
      <c r="O2" s="862"/>
    </row>
    <row r="3" spans="1:19" ht="9" customHeight="1" x14ac:dyDescent="0.35"/>
    <row r="4" spans="1:19" s="2" customFormat="1" ht="25" thickBot="1" x14ac:dyDescent="0.4">
      <c r="A4" s="908" t="s">
        <v>59</v>
      </c>
      <c r="B4" s="908"/>
      <c r="C4" s="848" t="s">
        <v>26</v>
      </c>
      <c r="D4" s="849"/>
      <c r="E4" s="849"/>
      <c r="F4" s="909"/>
      <c r="G4" s="79" t="s">
        <v>60</v>
      </c>
      <c r="H4" s="82" t="s">
        <v>61</v>
      </c>
      <c r="I4" s="82" t="s">
        <v>62</v>
      </c>
      <c r="J4" s="82" t="s">
        <v>63</v>
      </c>
      <c r="K4" s="82" t="s">
        <v>36</v>
      </c>
      <c r="L4" s="83" t="s">
        <v>65</v>
      </c>
      <c r="M4" s="84" t="s">
        <v>37</v>
      </c>
      <c r="N4" s="79"/>
      <c r="O4" s="85" t="s">
        <v>297</v>
      </c>
    </row>
    <row r="5" spans="1:19" ht="21" customHeight="1" x14ac:dyDescent="0.35">
      <c r="A5" s="924" t="s">
        <v>38</v>
      </c>
      <c r="B5" s="926" t="s">
        <v>39</v>
      </c>
      <c r="C5" s="910" t="s">
        <v>31</v>
      </c>
      <c r="D5" s="883"/>
      <c r="E5" s="883"/>
      <c r="F5" s="911"/>
      <c r="G5" s="912"/>
      <c r="H5" s="913"/>
      <c r="I5" s="914"/>
      <c r="J5" s="230">
        <f>'7)経費概算見積書（渡航費内訳）'!I18+'7)経費概算見積書（渡航費内訳）'!I21+'7)経費概算見積書（渡航費内訳）'!I24+'7)経費概算見積書（渡航費内訳）'!I27+'7)経費概算見積書（渡航費内訳）'!I30+'7)経費概算見積書（渡航費内訳）'!I33+'7)経費概算見積書（渡航費内訳）'!I36+'7)経費概算見積書（渡航費内訳）'!I39+'7)経費概算見積書（渡航費内訳）'!I42+'7)経費概算見積書（渡航費内訳）'!I45+'7)経費概算見積書（渡航費内訳）'!I48+'7)経費概算見積書（渡航費内訳）'!I51+'7)経費概算見積書（渡航費内訳）'!I54+'7)経費概算見積書（渡航費内訳）'!I57+'7)経費概算見積書（渡航費内訳）'!I60+'7)経費概算見積書（渡航費内訳）'!I63+'7)経費概算見積書（渡航費内訳）'!I66+'7)経費概算見積書（渡航費内訳）'!I69+'7)経費概算見積書（渡航費内訳）'!I72+'7)経費概算見積書（渡航費内訳）'!I75+'7)経費概算見積書（渡航費内訳）'!I78+'7)経費概算見積書（渡航費内訳）'!I81+'7)経費概算見積書（渡航費内訳）'!I84+'7)経費概算見積書（渡航費内訳）'!I87+'7)経費概算見積書（渡航費内訳）'!I90</f>
        <v>0</v>
      </c>
      <c r="K5" s="231">
        <f t="shared" ref="K5:K15" si="0">J5-M5</f>
        <v>0</v>
      </c>
      <c r="L5" s="879">
        <f>SUM(K5:K7)</f>
        <v>0</v>
      </c>
      <c r="M5" s="232"/>
      <c r="N5" s="918" t="s">
        <v>97</v>
      </c>
      <c r="O5" s="919"/>
    </row>
    <row r="6" spans="1:19" ht="21" customHeight="1" x14ac:dyDescent="0.35">
      <c r="A6" s="925"/>
      <c r="B6" s="927"/>
      <c r="C6" s="892" t="s">
        <v>32</v>
      </c>
      <c r="D6" s="893"/>
      <c r="E6" s="893"/>
      <c r="F6" s="907"/>
      <c r="G6" s="915"/>
      <c r="H6" s="916"/>
      <c r="I6" s="917"/>
      <c r="J6" s="233">
        <f>'7)経費概算見積書（渡航費内訳）'!I19+'7)経費概算見積書（渡航費内訳）'!I22+'7)経費概算見積書（渡航費内訳）'!I25+'7)経費概算見積書（渡航費内訳）'!I28+'7)経費概算見積書（渡航費内訳）'!I31+'7)経費概算見積書（渡航費内訳）'!I34+'7)経費概算見積書（渡航費内訳）'!I37+'7)経費概算見積書（渡航費内訳）'!I40+'7)経費概算見積書（渡航費内訳）'!I43+'7)経費概算見積書（渡航費内訳）'!I46+'7)経費概算見積書（渡航費内訳）'!I49+'7)経費概算見積書（渡航費内訳）'!I52+'7)経費概算見積書（渡航費内訳）'!I55+'7)経費概算見積書（渡航費内訳）'!I58+'7)経費概算見積書（渡航費内訳）'!I61+'7)経費概算見積書（渡航費内訳）'!I64+'7)経費概算見積書（渡航費内訳）'!I67+'7)経費概算見積書（渡航費内訳）'!I70+'7)経費概算見積書（渡航費内訳）'!I73+'7)経費概算見積書（渡航費内訳）'!I76+'7)経費概算見積書（渡航費内訳）'!I79+'7)経費概算見積書（渡航費内訳）'!I82+'7)経費概算見積書（渡航費内訳）'!I85+'7)経費概算見積書（渡航費内訳）'!I88+'7)経費概算見積書（渡航費内訳）'!I91</f>
        <v>0</v>
      </c>
      <c r="K6" s="233">
        <f t="shared" si="0"/>
        <v>0</v>
      </c>
      <c r="L6" s="880"/>
      <c r="M6" s="234"/>
      <c r="N6" s="920"/>
      <c r="O6" s="921"/>
    </row>
    <row r="7" spans="1:19" ht="21" customHeight="1" thickBot="1" x14ac:dyDescent="0.4">
      <c r="A7" s="925"/>
      <c r="B7" s="928"/>
      <c r="C7" s="905" t="s">
        <v>33</v>
      </c>
      <c r="D7" s="876"/>
      <c r="E7" s="876"/>
      <c r="F7" s="906"/>
      <c r="G7" s="915"/>
      <c r="H7" s="916"/>
      <c r="I7" s="917"/>
      <c r="J7" s="235">
        <f>'7)経費概算見積書（渡航費内訳）'!I20+'7)経費概算見積書（渡航費内訳）'!I23+'7)経費概算見積書（渡航費内訳）'!I26+'7)経費概算見積書（渡航費内訳）'!I29+'7)経費概算見積書（渡航費内訳）'!I32+'7)経費概算見積書（渡航費内訳）'!I35+'7)経費概算見積書（渡航費内訳）'!I38+'7)経費概算見積書（渡航費内訳）'!I41+'7)経費概算見積書（渡航費内訳）'!I44+'7)経費概算見積書（渡航費内訳）'!I47+'7)経費概算見積書（渡航費内訳）'!I50+'7)経費概算見積書（渡航費内訳）'!I53+'7)経費概算見積書（渡航費内訳）'!I56+'7)経費概算見積書（渡航費内訳）'!I59+'7)経費概算見積書（渡航費内訳）'!I62+'7)経費概算見積書（渡航費内訳）'!I65+'7)経費概算見積書（渡航費内訳）'!I68+'7)経費概算見積書（渡航費内訳）'!I71+'7)経費概算見積書（渡航費内訳）'!I74+'7)経費概算見積書（渡航費内訳）'!I77+'7)経費概算見積書（渡航費内訳）'!I80+'7)経費概算見積書（渡航費内訳）'!I83+'7)経費概算見積書（渡航費内訳）'!I86+'7)経費概算見積書（渡航費内訳）'!I89+'7)経費概算見積書（渡航費内訳）'!I92</f>
        <v>0</v>
      </c>
      <c r="K7" s="235">
        <f t="shared" si="0"/>
        <v>0</v>
      </c>
      <c r="L7" s="881"/>
      <c r="M7" s="236"/>
      <c r="N7" s="922"/>
      <c r="O7" s="923"/>
    </row>
    <row r="8" spans="1:19" ht="21" customHeight="1" x14ac:dyDescent="0.35">
      <c r="A8" s="925"/>
      <c r="B8" s="926" t="s">
        <v>40</v>
      </c>
      <c r="C8" s="897" t="s">
        <v>253</v>
      </c>
      <c r="D8" s="882" t="s">
        <v>252</v>
      </c>
      <c r="E8" s="883"/>
      <c r="F8" s="884"/>
      <c r="G8" s="218"/>
      <c r="H8" s="219"/>
      <c r="I8" s="164" t="str">
        <f>IF(H8=1,"式","人×日")</f>
        <v>人×日</v>
      </c>
      <c r="J8" s="237">
        <f t="shared" ref="J8:J13" si="1">G8*H8</f>
        <v>0</v>
      </c>
      <c r="K8" s="237">
        <f t="shared" si="0"/>
        <v>0</v>
      </c>
      <c r="L8" s="879">
        <f>SUM(K8:K13)</f>
        <v>0</v>
      </c>
      <c r="M8" s="238"/>
      <c r="N8" s="264" t="str">
        <f>IF(G8=0,"",IF(O8&lt;&gt;"","","(経路、利用日を記入)"))</f>
        <v/>
      </c>
      <c r="O8" s="267"/>
    </row>
    <row r="9" spans="1:19" ht="21" customHeight="1" x14ac:dyDescent="0.35">
      <c r="A9" s="925"/>
      <c r="B9" s="927"/>
      <c r="C9" s="898"/>
      <c r="D9" s="885" t="s">
        <v>255</v>
      </c>
      <c r="E9" s="886"/>
      <c r="F9" s="180" t="s">
        <v>76</v>
      </c>
      <c r="G9" s="220"/>
      <c r="H9" s="221"/>
      <c r="I9" s="165" t="s">
        <v>64</v>
      </c>
      <c r="J9" s="233">
        <f t="shared" si="1"/>
        <v>0</v>
      </c>
      <c r="K9" s="233">
        <f t="shared" si="0"/>
        <v>0</v>
      </c>
      <c r="L9" s="880"/>
      <c r="M9" s="234"/>
      <c r="N9" s="264" t="str">
        <f>IF(G9=0,"",IF(O9&lt;&gt;"","","(利用日を記入)"))</f>
        <v/>
      </c>
      <c r="O9" s="195"/>
    </row>
    <row r="10" spans="1:19" ht="21" customHeight="1" x14ac:dyDescent="0.35">
      <c r="A10" s="925"/>
      <c r="B10" s="927"/>
      <c r="C10" s="899"/>
      <c r="D10" s="887"/>
      <c r="E10" s="888"/>
      <c r="F10" s="210" t="s">
        <v>77</v>
      </c>
      <c r="G10" s="222"/>
      <c r="H10" s="223"/>
      <c r="I10" s="166" t="s">
        <v>47</v>
      </c>
      <c r="J10" s="235">
        <f t="shared" si="1"/>
        <v>0</v>
      </c>
      <c r="K10" s="235">
        <f t="shared" si="0"/>
        <v>0</v>
      </c>
      <c r="L10" s="880"/>
      <c r="M10" s="239"/>
      <c r="N10" s="266" t="str">
        <f>IF(G10=0,"",IF(O10&lt;&gt;"","","(利用日を記入)"))</f>
        <v/>
      </c>
      <c r="O10" s="196"/>
    </row>
    <row r="11" spans="1:19" ht="21" customHeight="1" x14ac:dyDescent="0.3">
      <c r="A11" s="925"/>
      <c r="B11" s="927"/>
      <c r="C11" s="181" t="s">
        <v>254</v>
      </c>
      <c r="D11" s="889" t="s">
        <v>252</v>
      </c>
      <c r="E11" s="890"/>
      <c r="F11" s="891"/>
      <c r="G11" s="224"/>
      <c r="H11" s="225"/>
      <c r="I11" s="182" t="str">
        <f>IF(H11=1,"式","人×日")</f>
        <v>人×日</v>
      </c>
      <c r="J11" s="237">
        <f t="shared" si="1"/>
        <v>0</v>
      </c>
      <c r="K11" s="237">
        <f t="shared" si="0"/>
        <v>0</v>
      </c>
      <c r="L11" s="880"/>
      <c r="M11" s="240"/>
      <c r="N11" s="264" t="str">
        <f>IF(G11=0,"",IF(O11&lt;&gt;"","","(経路、利用日を記入)"))</f>
        <v/>
      </c>
      <c r="O11" s="194"/>
    </row>
    <row r="12" spans="1:19" ht="21" customHeight="1" x14ac:dyDescent="0.35">
      <c r="A12" s="925"/>
      <c r="B12" s="927"/>
      <c r="C12" s="900" t="s">
        <v>311</v>
      </c>
      <c r="D12" s="885" t="s">
        <v>255</v>
      </c>
      <c r="E12" s="886"/>
      <c r="F12" s="180" t="s">
        <v>76</v>
      </c>
      <c r="G12" s="220"/>
      <c r="H12" s="221"/>
      <c r="I12" s="165" t="s">
        <v>64</v>
      </c>
      <c r="J12" s="233">
        <f t="shared" si="1"/>
        <v>0</v>
      </c>
      <c r="K12" s="233">
        <f t="shared" si="0"/>
        <v>0</v>
      </c>
      <c r="L12" s="880"/>
      <c r="M12" s="234"/>
      <c r="N12" s="264" t="str">
        <f>IF(G12=0,"",IF(O12&lt;&gt;"","","(利用日を記入)"))</f>
        <v/>
      </c>
      <c r="O12" s="195"/>
      <c r="Q12" s="250"/>
    </row>
    <row r="13" spans="1:19" ht="21" customHeight="1" x14ac:dyDescent="0.35">
      <c r="A13" s="925"/>
      <c r="B13" s="928"/>
      <c r="C13" s="901"/>
      <c r="D13" s="887"/>
      <c r="E13" s="888"/>
      <c r="F13" s="210" t="s">
        <v>77</v>
      </c>
      <c r="G13" s="222"/>
      <c r="H13" s="223"/>
      <c r="I13" s="166" t="s">
        <v>47</v>
      </c>
      <c r="J13" s="235">
        <f t="shared" si="1"/>
        <v>0</v>
      </c>
      <c r="K13" s="235">
        <f t="shared" si="0"/>
        <v>0</v>
      </c>
      <c r="L13" s="881"/>
      <c r="M13" s="236"/>
      <c r="N13" s="266" t="str">
        <f>IF(G13=0,"",IF(O13&lt;&gt;"","","(利用日を記入)"))</f>
        <v/>
      </c>
      <c r="O13" s="196"/>
    </row>
    <row r="14" spans="1:19" ht="21" customHeight="1" x14ac:dyDescent="0.35">
      <c r="A14" s="925"/>
      <c r="B14" s="932" t="s">
        <v>193</v>
      </c>
      <c r="C14" s="34" t="s">
        <v>51</v>
      </c>
      <c r="D14" s="903" t="s">
        <v>310</v>
      </c>
      <c r="E14" s="903"/>
      <c r="F14" s="904"/>
      <c r="G14" s="226"/>
      <c r="H14" s="227"/>
      <c r="I14" s="167" t="s">
        <v>48</v>
      </c>
      <c r="J14" s="241">
        <f t="shared" ref="J14:J15" si="2">G14*H14</f>
        <v>0</v>
      </c>
      <c r="K14" s="231">
        <f t="shared" si="0"/>
        <v>0</v>
      </c>
      <c r="L14" s="879">
        <f>SUM(K14:K18)</f>
        <v>0</v>
      </c>
      <c r="M14" s="238"/>
      <c r="N14" s="264" t="str">
        <f>IF(G14=0,"",IF(O14&lt;&gt;"","","(訪問先、利用日を記入)"))</f>
        <v/>
      </c>
      <c r="O14" s="370"/>
    </row>
    <row r="15" spans="1:19" ht="21" customHeight="1" x14ac:dyDescent="0.35">
      <c r="A15" s="925"/>
      <c r="B15" s="933"/>
      <c r="C15" s="892" t="s">
        <v>194</v>
      </c>
      <c r="D15" s="893"/>
      <c r="E15" s="902" t="str">
        <f>"＊開催は1回のみ、3,000円/人以下
＊招へい者"&amp;K28&amp;"名＋協力者"&amp;K28&amp;"名まで"</f>
        <v>＊開催は1回のみ、3,000円/人以下
＊招へい者0名＋協力者0名まで</v>
      </c>
      <c r="F15" s="902"/>
      <c r="G15" s="274"/>
      <c r="H15" s="221"/>
      <c r="I15" s="165" t="s">
        <v>50</v>
      </c>
      <c r="J15" s="242">
        <f t="shared" si="2"/>
        <v>0</v>
      </c>
      <c r="K15" s="242">
        <f t="shared" si="0"/>
        <v>0</v>
      </c>
      <c r="L15" s="880"/>
      <c r="M15" s="234"/>
      <c r="N15" s="264" t="str">
        <f>IF(G15=0,"",IF(O15&lt;&gt;"","","(利用日を記入)"))</f>
        <v/>
      </c>
      <c r="O15" s="369"/>
      <c r="P15" s="313"/>
      <c r="Q15" s="314"/>
      <c r="R15" s="314"/>
      <c r="S15" s="314"/>
    </row>
    <row r="16" spans="1:19" ht="15" customHeight="1" x14ac:dyDescent="0.35">
      <c r="A16" s="925"/>
      <c r="B16" s="933"/>
      <c r="C16" s="935" t="s">
        <v>628</v>
      </c>
      <c r="D16" s="936"/>
      <c r="E16" s="937"/>
      <c r="F16" s="293" t="s">
        <v>298</v>
      </c>
      <c r="G16" s="895"/>
      <c r="H16" s="931" t="s">
        <v>116</v>
      </c>
      <c r="I16" s="983" t="s">
        <v>115</v>
      </c>
      <c r="J16" s="979">
        <f>G16+G18</f>
        <v>0</v>
      </c>
      <c r="K16" s="980">
        <f>J16-M16</f>
        <v>0</v>
      </c>
      <c r="L16" s="880"/>
      <c r="M16" s="985"/>
      <c r="N16" s="269"/>
      <c r="O16" s="977"/>
      <c r="P16" s="313"/>
      <c r="Q16" s="314"/>
      <c r="R16" s="314"/>
      <c r="S16" s="314"/>
    </row>
    <row r="17" spans="1:32" ht="15" customHeight="1" x14ac:dyDescent="0.35">
      <c r="A17" s="925"/>
      <c r="B17" s="933"/>
      <c r="C17" s="938"/>
      <c r="D17" s="939"/>
      <c r="E17" s="940"/>
      <c r="F17" s="295" t="str">
        <f>IF('8)招へい者リスト'!R3="A","＊Aコース:20,000円まで",IF('8)招へい者リスト'!R3="B","＊Bコース:50,000円まで",IF('8)招へい者リスト'!R3="C","＊Cコース:50,000円まで","")))</f>
        <v/>
      </c>
      <c r="G17" s="896"/>
      <c r="H17" s="931"/>
      <c r="I17" s="984"/>
      <c r="J17" s="929"/>
      <c r="K17" s="981"/>
      <c r="L17" s="880"/>
      <c r="M17" s="986"/>
      <c r="N17" s="264"/>
      <c r="O17" s="978"/>
      <c r="P17" s="313"/>
      <c r="Q17" s="314"/>
      <c r="R17" s="314"/>
      <c r="S17" s="314"/>
    </row>
    <row r="18" spans="1:32" ht="21" customHeight="1" x14ac:dyDescent="0.35">
      <c r="A18" s="925"/>
      <c r="B18" s="934"/>
      <c r="C18" s="941"/>
      <c r="D18" s="942"/>
      <c r="E18" s="943"/>
      <c r="F18" s="294" t="s">
        <v>299</v>
      </c>
      <c r="G18" s="309"/>
      <c r="H18" s="275" t="s">
        <v>116</v>
      </c>
      <c r="I18" s="272" t="s">
        <v>292</v>
      </c>
      <c r="J18" s="930"/>
      <c r="K18" s="982"/>
      <c r="L18" s="881"/>
      <c r="M18" s="302"/>
      <c r="N18" s="268"/>
      <c r="O18" s="273" t="str">
        <f>IF(G18&lt;&gt;0,"※詳細は「追加費用明細書」に記載。","")</f>
        <v/>
      </c>
      <c r="P18" s="315"/>
      <c r="Q18" s="316"/>
      <c r="R18" s="316"/>
      <c r="S18" s="316"/>
      <c r="T18" s="316"/>
      <c r="U18" s="316"/>
      <c r="V18" s="316"/>
      <c r="W18" s="316"/>
      <c r="X18" s="316"/>
    </row>
    <row r="19" spans="1:32" ht="21" customHeight="1" x14ac:dyDescent="0.35">
      <c r="A19" s="925"/>
      <c r="B19" s="1012" t="s">
        <v>41</v>
      </c>
      <c r="C19" s="179" t="s">
        <v>42</v>
      </c>
      <c r="D19" s="877" t="s">
        <v>280</v>
      </c>
      <c r="E19" s="877"/>
      <c r="F19" s="878"/>
      <c r="G19" s="224"/>
      <c r="H19" s="225"/>
      <c r="I19" s="168" t="s">
        <v>47</v>
      </c>
      <c r="J19" s="237">
        <f>G19*H19</f>
        <v>0</v>
      </c>
      <c r="K19" s="237">
        <f>J19-M19</f>
        <v>0</v>
      </c>
      <c r="L19" s="929">
        <f>SUM(K19:K22)</f>
        <v>0</v>
      </c>
      <c r="M19" s="238"/>
      <c r="N19" s="264" t="str">
        <f>IF(G19=0,"",IF(O19&lt;&gt;"","","(利用日、人数を記入)"))</f>
        <v/>
      </c>
      <c r="O19" s="271"/>
      <c r="P19" s="315"/>
      <c r="Q19" s="316"/>
      <c r="R19" s="316"/>
      <c r="S19" s="316"/>
      <c r="T19" s="316"/>
      <c r="U19" s="316"/>
      <c r="V19" s="316"/>
      <c r="W19" s="316"/>
      <c r="X19" s="316"/>
    </row>
    <row r="20" spans="1:32" ht="21" customHeight="1" x14ac:dyDescent="0.35">
      <c r="A20" s="925"/>
      <c r="B20" s="1013"/>
      <c r="C20" s="892" t="s">
        <v>43</v>
      </c>
      <c r="D20" s="893"/>
      <c r="E20" s="893"/>
      <c r="F20" s="894"/>
      <c r="G20" s="220"/>
      <c r="H20" s="221"/>
      <c r="I20" s="165" t="s">
        <v>48</v>
      </c>
      <c r="J20" s="237">
        <f t="shared" ref="J20:J22" si="3">G20*H20</f>
        <v>0</v>
      </c>
      <c r="K20" s="233">
        <f t="shared" ref="K20:K22" si="4">J20-M20</f>
        <v>0</v>
      </c>
      <c r="L20" s="929"/>
      <c r="M20" s="234"/>
      <c r="N20" s="264" t="str">
        <f>IF(G20=0,"",IF(O20&lt;&gt;"","","(利用日、人数を記入)"))</f>
        <v/>
      </c>
      <c r="O20" s="195"/>
    </row>
    <row r="21" spans="1:32" ht="21" customHeight="1" x14ac:dyDescent="0.35">
      <c r="A21" s="925"/>
      <c r="B21" s="1013"/>
      <c r="C21" s="997" t="s">
        <v>58</v>
      </c>
      <c r="D21" s="998"/>
      <c r="E21" s="902" t="str">
        <f>"＊単価は1,700円/人×時間以下
＊"&amp;'1)受入れ機関概要'!G8&amp;"日×3人×"&amp;"8h="&amp;SUMPRODUCT('1)受入れ機関概要'!G8,3,8)&amp;" まで計上可能"</f>
        <v>＊単価は1,700円/人×時間以下
＊日×3人×8h=0 まで計上可能</v>
      </c>
      <c r="F21" s="902"/>
      <c r="G21" s="220"/>
      <c r="H21" s="221"/>
      <c r="I21" s="165" t="s">
        <v>49</v>
      </c>
      <c r="J21" s="237">
        <f t="shared" si="3"/>
        <v>0</v>
      </c>
      <c r="K21" s="233">
        <f t="shared" si="4"/>
        <v>0</v>
      </c>
      <c r="L21" s="929"/>
      <c r="M21" s="234"/>
      <c r="N21" s="264" t="str">
        <f>IF(G21=0,"",IF(O21&lt;&gt;"","","(利用日・時間・人数を記入)"))</f>
        <v/>
      </c>
      <c r="O21" s="195"/>
    </row>
    <row r="22" spans="1:32" ht="21" customHeight="1" thickBot="1" x14ac:dyDescent="0.4">
      <c r="A22" s="925"/>
      <c r="B22" s="1014"/>
      <c r="C22" s="995" t="s">
        <v>44</v>
      </c>
      <c r="D22" s="996"/>
      <c r="E22" s="876"/>
      <c r="F22" s="876"/>
      <c r="G22" s="228"/>
      <c r="H22" s="229"/>
      <c r="I22" s="166" t="s">
        <v>64</v>
      </c>
      <c r="J22" s="237">
        <f t="shared" si="3"/>
        <v>0</v>
      </c>
      <c r="K22" s="242">
        <f t="shared" si="4"/>
        <v>0</v>
      </c>
      <c r="L22" s="930"/>
      <c r="M22" s="243"/>
      <c r="N22" s="266" t="str">
        <f>IF(G22=0,"",IF(O22&lt;&gt;"","","(利用日、人数を記入)"))</f>
        <v/>
      </c>
      <c r="O22" s="195"/>
    </row>
    <row r="23" spans="1:32" ht="24" customHeight="1" thickBot="1" x14ac:dyDescent="0.4">
      <c r="A23" s="925"/>
      <c r="B23" s="648" t="s">
        <v>279</v>
      </c>
      <c r="C23" s="649"/>
      <c r="D23" s="649"/>
      <c r="E23" s="649"/>
      <c r="F23" s="649"/>
      <c r="G23" s="1015"/>
      <c r="H23" s="1016"/>
      <c r="I23" s="1017"/>
      <c r="J23" s="244">
        <f>K23</f>
        <v>0</v>
      </c>
      <c r="K23" s="245"/>
      <c r="L23" s="246">
        <f>K23</f>
        <v>0</v>
      </c>
      <c r="M23" s="987"/>
      <c r="N23" s="265" t="str">
        <f>IF(K23=0,"",IF(O23&lt;&gt;"","","(「渡航費及びTA謝金」など該当する項目を記入)"))</f>
        <v/>
      </c>
      <c r="O23" s="197"/>
    </row>
    <row r="24" spans="1:32" ht="24" customHeight="1" thickBot="1" x14ac:dyDescent="0.4">
      <c r="A24" s="1007" t="s">
        <v>45</v>
      </c>
      <c r="B24" s="1008"/>
      <c r="C24" s="1008"/>
      <c r="D24" s="1008"/>
      <c r="E24" s="1008"/>
      <c r="F24" s="1009"/>
      <c r="G24" s="1015"/>
      <c r="H24" s="1016"/>
      <c r="I24" s="1017"/>
      <c r="J24" s="169"/>
      <c r="K24" s="247">
        <f>SUM(K5:K23)</f>
        <v>0</v>
      </c>
      <c r="L24" s="169"/>
      <c r="M24" s="987"/>
      <c r="N24" s="25"/>
      <c r="O24" s="388"/>
    </row>
    <row r="25" spans="1:32" ht="24" customHeight="1" thickBot="1" x14ac:dyDescent="0.4">
      <c r="A25" s="1010" t="s">
        <v>317</v>
      </c>
      <c r="B25" s="1011"/>
      <c r="C25" s="1011"/>
      <c r="D25" s="1011"/>
      <c r="E25" s="1011"/>
      <c r="F25" s="1011"/>
      <c r="G25" s="1015"/>
      <c r="H25" s="1016"/>
      <c r="I25" s="1017"/>
      <c r="J25" s="244">
        <f>K25</f>
        <v>0</v>
      </c>
      <c r="K25" s="245"/>
      <c r="L25" s="246">
        <f>K25</f>
        <v>0</v>
      </c>
      <c r="M25" s="988"/>
      <c r="N25" s="26"/>
      <c r="O25" s="1005" t="s">
        <v>612</v>
      </c>
    </row>
    <row r="26" spans="1:32" ht="24" customHeight="1" thickBot="1" x14ac:dyDescent="0.4">
      <c r="A26" s="1007" t="s">
        <v>46</v>
      </c>
      <c r="B26" s="1008"/>
      <c r="C26" s="1008"/>
      <c r="D26" s="1008"/>
      <c r="E26" s="1008"/>
      <c r="F26" s="1008"/>
      <c r="G26" s="1018"/>
      <c r="H26" s="1019"/>
      <c r="I26" s="1020"/>
      <c r="J26" s="248">
        <f>SUM(J5:J25)</f>
        <v>0</v>
      </c>
      <c r="K26" s="248">
        <f>K24+K25</f>
        <v>0</v>
      </c>
      <c r="L26" s="248">
        <f>SUM(L5:L25)</f>
        <v>0</v>
      </c>
      <c r="M26" s="249">
        <f>SUM(M5:M22)</f>
        <v>0</v>
      </c>
      <c r="N26" s="28"/>
      <c r="O26" s="1006"/>
    </row>
    <row r="27" spans="1:32" ht="6.75" customHeight="1" thickTop="1" x14ac:dyDescent="0.35">
      <c r="O27" s="999" t="str">
        <f>IF(OR(K28=0,M28=""),"-",(K26-L5-K23)/K28/M28)</f>
        <v>-</v>
      </c>
    </row>
    <row r="28" spans="1:32" ht="15.5" thickBot="1" x14ac:dyDescent="0.4">
      <c r="C28" s="7"/>
      <c r="D28" s="7"/>
      <c r="E28" s="27"/>
      <c r="F28" s="1001" t="s">
        <v>98</v>
      </c>
      <c r="G28" s="1002"/>
      <c r="H28" s="1003">
        <f>K24-L5</f>
        <v>0</v>
      </c>
      <c r="I28" s="1004"/>
      <c r="J28" s="175" t="s">
        <v>108</v>
      </c>
      <c r="K28" s="170">
        <f>'3)招へい者4)受入れ体制'!L31</f>
        <v>0</v>
      </c>
      <c r="L28" s="175" t="s">
        <v>109</v>
      </c>
      <c r="M28" s="171" t="str">
        <f>'1)受入れ機関概要'!G8</f>
        <v/>
      </c>
      <c r="O28" s="1000"/>
    </row>
    <row r="29" spans="1:32" x14ac:dyDescent="0.35">
      <c r="A29" s="115"/>
      <c r="B29" s="115"/>
      <c r="C29" s="115"/>
      <c r="D29" s="115"/>
      <c r="E29" s="115"/>
      <c r="F29" s="115"/>
      <c r="G29" s="115"/>
      <c r="H29" s="115"/>
      <c r="I29" s="115"/>
      <c r="J29" s="115"/>
      <c r="K29" s="115"/>
      <c r="L29" s="115"/>
      <c r="M29" s="115"/>
      <c r="N29" s="280"/>
      <c r="O29" s="281"/>
      <c r="Q29" s="297" t="s">
        <v>301</v>
      </c>
    </row>
    <row r="30" spans="1:32" ht="27" customHeight="1" x14ac:dyDescent="0.35">
      <c r="A30" s="989" t="s">
        <v>306</v>
      </c>
      <c r="B30" s="990"/>
      <c r="C30" s="990"/>
      <c r="D30" s="990"/>
      <c r="E30" s="990"/>
      <c r="F30" s="990"/>
      <c r="G30" s="990"/>
      <c r="H30" s="990"/>
      <c r="I30" s="990"/>
      <c r="J30" s="990"/>
      <c r="K30" s="990"/>
      <c r="L30" s="990"/>
      <c r="M30" s="990"/>
      <c r="N30" s="990"/>
      <c r="O30" s="991"/>
      <c r="Q30" s="992" t="s">
        <v>307</v>
      </c>
      <c r="R30" s="993"/>
      <c r="S30" s="993"/>
      <c r="T30" s="993"/>
      <c r="U30" s="993"/>
      <c r="V30" s="993"/>
      <c r="W30" s="993"/>
      <c r="X30" s="993"/>
      <c r="Y30" s="993"/>
      <c r="Z30" s="993"/>
      <c r="AA30" s="993"/>
      <c r="AB30" s="993"/>
      <c r="AC30" s="993"/>
      <c r="AD30" s="993"/>
      <c r="AE30" s="994"/>
    </row>
    <row r="31" spans="1:32" ht="27" customHeight="1" x14ac:dyDescent="0.35">
      <c r="A31" s="290" t="s">
        <v>295</v>
      </c>
      <c r="B31" s="1029" t="s">
        <v>26</v>
      </c>
      <c r="C31" s="1030"/>
      <c r="D31" s="1031"/>
      <c r="E31" s="1029" t="s">
        <v>291</v>
      </c>
      <c r="F31" s="1030"/>
      <c r="G31" s="1030"/>
      <c r="H31" s="1030"/>
      <c r="I31" s="1032"/>
      <c r="J31" s="282" t="s">
        <v>27</v>
      </c>
      <c r="K31" s="282" t="s">
        <v>28</v>
      </c>
      <c r="L31" s="282" t="s">
        <v>293</v>
      </c>
      <c r="M31" s="291" t="s">
        <v>294</v>
      </c>
      <c r="N31" s="283"/>
      <c r="O31" s="292" t="s">
        <v>96</v>
      </c>
      <c r="Q31" s="389" t="s">
        <v>295</v>
      </c>
      <c r="R31" s="1021" t="s">
        <v>26</v>
      </c>
      <c r="S31" s="1022"/>
      <c r="T31" s="1033"/>
      <c r="U31" s="1021" t="s">
        <v>291</v>
      </c>
      <c r="V31" s="1022"/>
      <c r="W31" s="1022"/>
      <c r="X31" s="1022"/>
      <c r="Y31" s="1023"/>
      <c r="Z31" s="390" t="s">
        <v>27</v>
      </c>
      <c r="AA31" s="390" t="s">
        <v>28</v>
      </c>
      <c r="AB31" s="390" t="s">
        <v>293</v>
      </c>
      <c r="AC31" s="391" t="s">
        <v>294</v>
      </c>
      <c r="AD31" s="1024" t="s">
        <v>96</v>
      </c>
      <c r="AE31" s="1025"/>
    </row>
    <row r="32" spans="1:32" ht="24" customHeight="1" x14ac:dyDescent="0.35">
      <c r="A32" s="964" t="s">
        <v>296</v>
      </c>
      <c r="B32" s="971" t="s">
        <v>308</v>
      </c>
      <c r="C32" s="972"/>
      <c r="D32" s="973"/>
      <c r="E32" s="962"/>
      <c r="F32" s="963"/>
      <c r="G32" s="963"/>
      <c r="H32" s="963"/>
      <c r="I32" s="963"/>
      <c r="J32" s="277"/>
      <c r="K32" s="277"/>
      <c r="L32" s="233">
        <f>J32*K32</f>
        <v>0</v>
      </c>
      <c r="M32" s="959">
        <f>SUM(L32:L41)</f>
        <v>0</v>
      </c>
      <c r="N32" s="284" t="str">
        <f>IF(E32=0,"",IF(O32&lt;&gt;"","","(詳細、利用日等を記入)"))</f>
        <v/>
      </c>
      <c r="O32" s="194"/>
      <c r="P32" s="317"/>
      <c r="Q32" s="1036" t="s">
        <v>304</v>
      </c>
      <c r="R32" s="1039" t="s">
        <v>305</v>
      </c>
      <c r="S32" s="1040"/>
      <c r="T32" s="1041"/>
      <c r="U32" s="1034" t="s">
        <v>303</v>
      </c>
      <c r="V32" s="1034"/>
      <c r="W32" s="1034"/>
      <c r="X32" s="1034"/>
      <c r="Y32" s="1035"/>
      <c r="Z32" s="392">
        <v>20000</v>
      </c>
      <c r="AA32" s="392">
        <v>2</v>
      </c>
      <c r="AB32" s="393">
        <f>Z32*AA32</f>
        <v>40000</v>
      </c>
      <c r="AC32" s="1050">
        <v>250000</v>
      </c>
      <c r="AD32" s="1048" t="s">
        <v>300</v>
      </c>
      <c r="AE32" s="1049"/>
      <c r="AF32" s="251"/>
    </row>
    <row r="33" spans="1:32" ht="24" customHeight="1" x14ac:dyDescent="0.35">
      <c r="A33" s="965"/>
      <c r="B33" s="974"/>
      <c r="C33" s="975"/>
      <c r="D33" s="976"/>
      <c r="E33" s="969"/>
      <c r="F33" s="532"/>
      <c r="G33" s="532"/>
      <c r="H33" s="532"/>
      <c r="I33" s="970"/>
      <c r="J33" s="278"/>
      <c r="K33" s="278"/>
      <c r="L33" s="233">
        <f t="shared" ref="L33:L37" si="5">J33*K33</f>
        <v>0</v>
      </c>
      <c r="M33" s="960"/>
      <c r="N33" s="285" t="str">
        <f t="shared" ref="N33:N41" si="6">IF(E33=0,"",IF(O33&lt;&gt;"","","(詳細、利用日等を記入)"))</f>
        <v/>
      </c>
      <c r="O33" s="195"/>
      <c r="Q33" s="1037"/>
      <c r="R33" s="1042"/>
      <c r="S33" s="1043"/>
      <c r="T33" s="1044"/>
      <c r="U33" s="394" t="s">
        <v>302</v>
      </c>
      <c r="V33" s="395"/>
      <c r="W33" s="395"/>
      <c r="X33" s="395"/>
      <c r="Y33" s="396"/>
      <c r="Z33" s="397">
        <v>200000</v>
      </c>
      <c r="AA33" s="398">
        <v>1</v>
      </c>
      <c r="AB33" s="393">
        <v>210000</v>
      </c>
      <c r="AC33" s="1051"/>
      <c r="AD33" s="1053" t="s">
        <v>629</v>
      </c>
      <c r="AE33" s="1054"/>
      <c r="AF33" s="251"/>
    </row>
    <row r="34" spans="1:32" ht="24" customHeight="1" x14ac:dyDescent="0.35">
      <c r="A34" s="965"/>
      <c r="B34" s="1026" t="str">
        <f>IF('8)招へい者リスト'!R3="A","科学技術体験コース(Aコース)：
　・招へい前後に実施する
　　オンライン交流に係る費用",IF('8)招へい者リスト'!R3="B","共同研究活動コース(Ｂコース):
　・共同研究活動に必須の消耗品
　・招へい前後に実施する
　　オンライン交流に係る費用",IF('8)招へい者リスト'!R3="C","科学技術研修コース(Ｃコース)：
　・研修実施に必須の消耗品
　・招へい前後に実施する
　　オンライン交流に係る費用","")))</f>
        <v/>
      </c>
      <c r="C34" s="1027"/>
      <c r="D34" s="1028"/>
      <c r="E34" s="969"/>
      <c r="F34" s="532"/>
      <c r="G34" s="532"/>
      <c r="H34" s="532"/>
      <c r="I34" s="970"/>
      <c r="J34" s="278"/>
      <c r="K34" s="278"/>
      <c r="L34" s="233">
        <f t="shared" si="5"/>
        <v>0</v>
      </c>
      <c r="M34" s="960"/>
      <c r="N34" s="285" t="str">
        <f t="shared" si="6"/>
        <v/>
      </c>
      <c r="O34" s="195"/>
      <c r="P34" s="276"/>
      <c r="Q34" s="1037"/>
      <c r="R34" s="1042"/>
      <c r="S34" s="1043"/>
      <c r="T34" s="1044"/>
      <c r="U34" s="399"/>
      <c r="V34" s="400"/>
      <c r="W34" s="400"/>
      <c r="X34" s="400"/>
      <c r="Y34" s="400"/>
      <c r="Z34" s="401"/>
      <c r="AA34" s="363"/>
      <c r="AB34" s="402"/>
      <c r="AC34" s="1051"/>
      <c r="AD34" s="399"/>
      <c r="AE34" s="400"/>
      <c r="AF34" s="251"/>
    </row>
    <row r="35" spans="1:32" ht="24" customHeight="1" x14ac:dyDescent="0.35">
      <c r="A35" s="965"/>
      <c r="B35" s="1026"/>
      <c r="C35" s="1027"/>
      <c r="D35" s="1028"/>
      <c r="E35" s="969"/>
      <c r="F35" s="532"/>
      <c r="G35" s="532"/>
      <c r="H35" s="532"/>
      <c r="I35" s="970"/>
      <c r="J35" s="278"/>
      <c r="K35" s="278"/>
      <c r="L35" s="233">
        <f t="shared" si="5"/>
        <v>0</v>
      </c>
      <c r="M35" s="960"/>
      <c r="N35" s="285" t="str">
        <f t="shared" si="6"/>
        <v/>
      </c>
      <c r="O35" s="195"/>
      <c r="Q35" s="1037"/>
      <c r="R35" s="1042"/>
      <c r="S35" s="1043"/>
      <c r="T35" s="1044"/>
      <c r="U35" s="399"/>
      <c r="V35" s="400"/>
      <c r="W35" s="400"/>
      <c r="X35" s="400"/>
      <c r="Y35" s="400"/>
      <c r="Z35" s="403"/>
      <c r="AA35" s="402"/>
      <c r="AB35" s="403"/>
      <c r="AC35" s="1051"/>
      <c r="AD35" s="399"/>
      <c r="AE35" s="400"/>
      <c r="AF35" s="251"/>
    </row>
    <row r="36" spans="1:32" ht="24" customHeight="1" x14ac:dyDescent="0.35">
      <c r="A36" s="965"/>
      <c r="B36" s="1026"/>
      <c r="C36" s="1027"/>
      <c r="D36" s="1028"/>
      <c r="E36" s="969"/>
      <c r="F36" s="532"/>
      <c r="G36" s="532"/>
      <c r="H36" s="532"/>
      <c r="I36" s="970"/>
      <c r="J36" s="278"/>
      <c r="K36" s="278"/>
      <c r="L36" s="233">
        <f t="shared" si="5"/>
        <v>0</v>
      </c>
      <c r="M36" s="960"/>
      <c r="N36" s="285" t="str">
        <f t="shared" si="6"/>
        <v/>
      </c>
      <c r="O36" s="195"/>
      <c r="P36" s="296"/>
      <c r="Q36" s="1038"/>
      <c r="R36" s="1045"/>
      <c r="S36" s="1046"/>
      <c r="T36" s="1047"/>
      <c r="U36" s="404"/>
      <c r="V36" s="405"/>
      <c r="W36" s="405"/>
      <c r="X36" s="405"/>
      <c r="Y36" s="406"/>
      <c r="Z36" s="405"/>
      <c r="AA36" s="407"/>
      <c r="AB36" s="407"/>
      <c r="AC36" s="1052"/>
      <c r="AD36" s="363"/>
      <c r="AE36" s="363"/>
      <c r="AF36" s="251"/>
    </row>
    <row r="37" spans="1:32" ht="24" customHeight="1" x14ac:dyDescent="0.35">
      <c r="A37" s="965"/>
      <c r="B37" s="1026"/>
      <c r="C37" s="1027"/>
      <c r="D37" s="1028"/>
      <c r="E37" s="969"/>
      <c r="F37" s="532"/>
      <c r="G37" s="532"/>
      <c r="H37" s="532"/>
      <c r="I37" s="970"/>
      <c r="J37" s="278"/>
      <c r="K37" s="278"/>
      <c r="L37" s="233">
        <f t="shared" si="5"/>
        <v>0</v>
      </c>
      <c r="M37" s="960"/>
      <c r="N37" s="285" t="str">
        <f t="shared" si="6"/>
        <v/>
      </c>
      <c r="O37" s="195"/>
      <c r="P37" s="317" t="str">
        <f>IF(G18&lt;&gt;M32,"上段の経費概算見積書の追加費用の金額と合致するよう入力してください。","")</f>
        <v/>
      </c>
      <c r="Q37" s="318"/>
      <c r="R37" s="318"/>
      <c r="S37" s="318"/>
      <c r="T37" s="318"/>
      <c r="U37" s="318"/>
      <c r="V37" s="318"/>
      <c r="W37" s="318"/>
      <c r="X37" s="318"/>
      <c r="Y37" s="318"/>
      <c r="AD37" s="298"/>
      <c r="AE37" s="298"/>
    </row>
    <row r="38" spans="1:32" ht="24" customHeight="1" x14ac:dyDescent="0.35">
      <c r="A38" s="965"/>
      <c r="B38" s="303"/>
      <c r="C38" s="304"/>
      <c r="D38" s="305"/>
      <c r="E38" s="969"/>
      <c r="F38" s="532"/>
      <c r="G38" s="532"/>
      <c r="H38" s="532"/>
      <c r="I38" s="970"/>
      <c r="J38" s="278"/>
      <c r="K38" s="278"/>
      <c r="L38" s="233">
        <f t="shared" ref="L38:L41" si="7">J38*K38</f>
        <v>0</v>
      </c>
      <c r="M38" s="960"/>
      <c r="N38" s="285" t="str">
        <f t="shared" si="6"/>
        <v/>
      </c>
      <c r="O38" s="195"/>
      <c r="Q38" s="318"/>
      <c r="R38" s="318"/>
      <c r="S38" s="318"/>
      <c r="T38" s="318"/>
      <c r="U38" s="318"/>
      <c r="V38" s="318"/>
      <c r="W38" s="318"/>
      <c r="X38" s="318"/>
      <c r="Y38" s="318"/>
    </row>
    <row r="39" spans="1:32" ht="24" customHeight="1" x14ac:dyDescent="0.35">
      <c r="A39" s="965"/>
      <c r="B39" s="303"/>
      <c r="C39" s="304"/>
      <c r="D39" s="305"/>
      <c r="E39" s="969"/>
      <c r="F39" s="532"/>
      <c r="G39" s="532"/>
      <c r="H39" s="532"/>
      <c r="I39" s="970"/>
      <c r="J39" s="278"/>
      <c r="K39" s="278"/>
      <c r="L39" s="233">
        <f t="shared" si="7"/>
        <v>0</v>
      </c>
      <c r="M39" s="960"/>
      <c r="N39" s="285" t="str">
        <f t="shared" si="6"/>
        <v/>
      </c>
      <c r="O39" s="195"/>
      <c r="P39" s="317"/>
      <c r="Q39" s="318"/>
      <c r="R39" s="318"/>
      <c r="S39" s="318"/>
      <c r="T39" s="318"/>
      <c r="U39" s="318"/>
      <c r="V39" s="318"/>
      <c r="W39" s="318"/>
      <c r="X39" s="318"/>
      <c r="Y39" s="318"/>
    </row>
    <row r="40" spans="1:32" ht="24" customHeight="1" x14ac:dyDescent="0.35">
      <c r="A40" s="965"/>
      <c r="B40" s="303"/>
      <c r="C40" s="304"/>
      <c r="D40" s="305"/>
      <c r="E40" s="969"/>
      <c r="F40" s="532"/>
      <c r="G40" s="532"/>
      <c r="H40" s="532"/>
      <c r="I40" s="970"/>
      <c r="J40" s="278"/>
      <c r="K40" s="278"/>
      <c r="L40" s="233">
        <f t="shared" si="7"/>
        <v>0</v>
      </c>
      <c r="M40" s="960"/>
      <c r="N40" s="285" t="str">
        <f t="shared" si="6"/>
        <v/>
      </c>
      <c r="O40" s="195"/>
      <c r="T40" s="4"/>
    </row>
    <row r="41" spans="1:32" ht="24" customHeight="1" x14ac:dyDescent="0.35">
      <c r="A41" s="966"/>
      <c r="B41" s="306"/>
      <c r="C41" s="307"/>
      <c r="D41" s="308"/>
      <c r="E41" s="967"/>
      <c r="F41" s="534"/>
      <c r="G41" s="534"/>
      <c r="H41" s="534"/>
      <c r="I41" s="968"/>
      <c r="J41" s="279"/>
      <c r="K41" s="279"/>
      <c r="L41" s="235">
        <f t="shared" si="7"/>
        <v>0</v>
      </c>
      <c r="M41" s="961"/>
      <c r="N41" s="286" t="str">
        <f t="shared" si="6"/>
        <v/>
      </c>
      <c r="O41" s="196"/>
      <c r="T41" s="4"/>
    </row>
    <row r="42" spans="1:32" ht="24.5" x14ac:dyDescent="0.35">
      <c r="A42" s="287"/>
      <c r="B42" s="287"/>
      <c r="C42" s="287"/>
      <c r="D42" s="287"/>
      <c r="E42" s="287"/>
      <c r="F42" s="288"/>
      <c r="G42" s="288"/>
      <c r="H42" s="288"/>
      <c r="I42" s="288"/>
      <c r="J42" s="115"/>
      <c r="K42" s="115"/>
      <c r="L42" s="115"/>
      <c r="M42" s="115"/>
      <c r="N42" s="280"/>
      <c r="O42" s="115"/>
    </row>
    <row r="43" spans="1:32" ht="16.5" customHeight="1" x14ac:dyDescent="0.3">
      <c r="A43" s="956" t="s">
        <v>319</v>
      </c>
      <c r="B43" s="957"/>
      <c r="C43" s="957"/>
      <c r="D43" s="957"/>
      <c r="E43" s="957"/>
      <c r="F43" s="957"/>
      <c r="G43" s="957"/>
      <c r="H43" s="957"/>
      <c r="I43" s="957"/>
      <c r="J43" s="957"/>
      <c r="K43" s="957"/>
      <c r="L43" s="957"/>
      <c r="M43" s="957"/>
      <c r="N43" s="957"/>
      <c r="O43" s="958"/>
    </row>
    <row r="44" spans="1:32" ht="16.5" customHeight="1" x14ac:dyDescent="0.35">
      <c r="A44" s="953" t="s">
        <v>630</v>
      </c>
      <c r="B44" s="954"/>
      <c r="C44" s="954"/>
      <c r="D44" s="954"/>
      <c r="E44" s="954"/>
      <c r="F44" s="954"/>
      <c r="G44" s="954"/>
      <c r="H44" s="954"/>
      <c r="I44" s="954"/>
      <c r="J44" s="954"/>
      <c r="K44" s="954"/>
      <c r="L44" s="954"/>
      <c r="M44" s="954"/>
      <c r="N44" s="954"/>
      <c r="O44" s="955"/>
    </row>
    <row r="45" spans="1:32" ht="30.75" customHeight="1" x14ac:dyDescent="0.35">
      <c r="A45" s="944"/>
      <c r="B45" s="945"/>
      <c r="C45" s="945"/>
      <c r="D45" s="945"/>
      <c r="E45" s="945"/>
      <c r="F45" s="945"/>
      <c r="G45" s="945"/>
      <c r="H45" s="945"/>
      <c r="I45" s="945"/>
      <c r="J45" s="945"/>
      <c r="K45" s="945"/>
      <c r="L45" s="945"/>
      <c r="M45" s="945"/>
      <c r="N45" s="945"/>
      <c r="O45" s="946"/>
    </row>
    <row r="46" spans="1:32" ht="30.75" customHeight="1" x14ac:dyDescent="0.35">
      <c r="A46" s="947"/>
      <c r="B46" s="948"/>
      <c r="C46" s="948"/>
      <c r="D46" s="948"/>
      <c r="E46" s="948"/>
      <c r="F46" s="948"/>
      <c r="G46" s="948"/>
      <c r="H46" s="948"/>
      <c r="I46" s="948"/>
      <c r="J46" s="948"/>
      <c r="K46" s="948"/>
      <c r="L46" s="948"/>
      <c r="M46" s="948"/>
      <c r="N46" s="948"/>
      <c r="O46" s="949"/>
    </row>
    <row r="47" spans="1:32" ht="30.75" customHeight="1" x14ac:dyDescent="0.35">
      <c r="A47" s="947"/>
      <c r="B47" s="948"/>
      <c r="C47" s="948"/>
      <c r="D47" s="948"/>
      <c r="E47" s="948"/>
      <c r="F47" s="948"/>
      <c r="G47" s="948"/>
      <c r="H47" s="948"/>
      <c r="I47" s="948"/>
      <c r="J47" s="948"/>
      <c r="K47" s="948"/>
      <c r="L47" s="948"/>
      <c r="M47" s="948"/>
      <c r="N47" s="948"/>
      <c r="O47" s="949"/>
    </row>
    <row r="48" spans="1:32" ht="30.75" customHeight="1" x14ac:dyDescent="0.35">
      <c r="A48" s="947"/>
      <c r="B48" s="948"/>
      <c r="C48" s="948"/>
      <c r="D48" s="948"/>
      <c r="E48" s="948"/>
      <c r="F48" s="948"/>
      <c r="G48" s="948"/>
      <c r="H48" s="948"/>
      <c r="I48" s="948"/>
      <c r="J48" s="948"/>
      <c r="K48" s="948"/>
      <c r="L48" s="948"/>
      <c r="M48" s="948"/>
      <c r="N48" s="948"/>
      <c r="O48" s="949"/>
    </row>
    <row r="49" spans="1:15" ht="30.75" customHeight="1" x14ac:dyDescent="0.35">
      <c r="A49" s="950"/>
      <c r="B49" s="951"/>
      <c r="C49" s="951"/>
      <c r="D49" s="951"/>
      <c r="E49" s="951"/>
      <c r="F49" s="951"/>
      <c r="G49" s="951"/>
      <c r="H49" s="951"/>
      <c r="I49" s="951"/>
      <c r="J49" s="951"/>
      <c r="K49" s="951"/>
      <c r="L49" s="951"/>
      <c r="M49" s="951"/>
      <c r="N49" s="951"/>
      <c r="O49" s="952"/>
    </row>
  </sheetData>
  <sheetProtection algorithmName="SHA-512" hashValue="VmirtW94u9bviZZ55fY+xhiK3Rz+rjEEJth+0F5Vdv7Q9lcU8Kzl37IFcQquGrSIl7lkzzMZVvTVVt9Eqp7ihg==" saltValue="0P0oJ4Wj2cNBDijXWzFWBw==" spinCount="100000" sheet="1" formatCells="0" formatColumns="0" formatRows="0" selectLockedCells="1"/>
  <mergeCells count="80">
    <mergeCell ref="U31:Y31"/>
    <mergeCell ref="AD31:AE31"/>
    <mergeCell ref="B34:D37"/>
    <mergeCell ref="B31:D31"/>
    <mergeCell ref="E31:I31"/>
    <mergeCell ref="R31:T31"/>
    <mergeCell ref="U32:Y32"/>
    <mergeCell ref="Q32:Q36"/>
    <mergeCell ref="R32:T36"/>
    <mergeCell ref="AD32:AE32"/>
    <mergeCell ref="AC32:AC36"/>
    <mergeCell ref="AD33:AE33"/>
    <mergeCell ref="M23:M25"/>
    <mergeCell ref="A30:O30"/>
    <mergeCell ref="Q30:AE30"/>
    <mergeCell ref="C22:D22"/>
    <mergeCell ref="C21:D21"/>
    <mergeCell ref="O27:O28"/>
    <mergeCell ref="F28:G28"/>
    <mergeCell ref="H28:I28"/>
    <mergeCell ref="E21:F21"/>
    <mergeCell ref="O25:O26"/>
    <mergeCell ref="A24:F24"/>
    <mergeCell ref="A25:F25"/>
    <mergeCell ref="A26:F26"/>
    <mergeCell ref="B23:F23"/>
    <mergeCell ref="B19:B22"/>
    <mergeCell ref="G23:I26"/>
    <mergeCell ref="O16:O17"/>
    <mergeCell ref="J16:J18"/>
    <mergeCell ref="K16:K18"/>
    <mergeCell ref="L14:L18"/>
    <mergeCell ref="I16:I17"/>
    <mergeCell ref="M16:M17"/>
    <mergeCell ref="A45:O49"/>
    <mergeCell ref="A44:O44"/>
    <mergeCell ref="A43:O43"/>
    <mergeCell ref="M32:M41"/>
    <mergeCell ref="E32:I32"/>
    <mergeCell ref="A32:A41"/>
    <mergeCell ref="E41:I41"/>
    <mergeCell ref="E34:I34"/>
    <mergeCell ref="E35:I35"/>
    <mergeCell ref="E36:I36"/>
    <mergeCell ref="E37:I37"/>
    <mergeCell ref="E33:I33"/>
    <mergeCell ref="E38:I38"/>
    <mergeCell ref="E39:I39"/>
    <mergeCell ref="E40:I40"/>
    <mergeCell ref="B32:D33"/>
    <mergeCell ref="C7:F7"/>
    <mergeCell ref="C6:F6"/>
    <mergeCell ref="A2:O2"/>
    <mergeCell ref="A4:B4"/>
    <mergeCell ref="C4:F4"/>
    <mergeCell ref="L5:L7"/>
    <mergeCell ref="C5:F5"/>
    <mergeCell ref="G5:I7"/>
    <mergeCell ref="N5:O7"/>
    <mergeCell ref="A5:A23"/>
    <mergeCell ref="B5:B7"/>
    <mergeCell ref="L19:L22"/>
    <mergeCell ref="H16:H17"/>
    <mergeCell ref="B8:B13"/>
    <mergeCell ref="B14:B18"/>
    <mergeCell ref="C16:E18"/>
    <mergeCell ref="E22:F22"/>
    <mergeCell ref="D19:F19"/>
    <mergeCell ref="L8:L13"/>
    <mergeCell ref="D8:F8"/>
    <mergeCell ref="D9:E10"/>
    <mergeCell ref="D11:F11"/>
    <mergeCell ref="D12:E13"/>
    <mergeCell ref="C20:F20"/>
    <mergeCell ref="G16:G17"/>
    <mergeCell ref="C8:C10"/>
    <mergeCell ref="C12:C13"/>
    <mergeCell ref="E15:F15"/>
    <mergeCell ref="D14:F14"/>
    <mergeCell ref="C15:D15"/>
  </mergeCells>
  <phoneticPr fontId="11"/>
  <conditionalFormatting sqref="K23 K25">
    <cfRule type="containsBlanks" dxfId="59" priority="1">
      <formula>LEN(TRIM(K23))=0</formula>
    </cfRule>
  </conditionalFormatting>
  <conditionalFormatting sqref="N23:O23">
    <cfRule type="expression" dxfId="58" priority="91">
      <formula>$N$23&lt;&gt;""</formula>
    </cfRule>
  </conditionalFormatting>
  <conditionalFormatting sqref="O27:O28">
    <cfRule type="cellIs" dxfId="57" priority="59" operator="equal">
      <formula>"-"</formula>
    </cfRule>
    <cfRule type="cellIs" dxfId="56" priority="90" operator="greaterThan">
      <formula>20000</formula>
    </cfRule>
  </conditionalFormatting>
  <conditionalFormatting sqref="G8:H15">
    <cfRule type="containsBlanks" dxfId="55" priority="66">
      <formula>LEN(TRIM(G8))=0</formula>
    </cfRule>
  </conditionalFormatting>
  <conditionalFormatting sqref="G20:H21">
    <cfRule type="containsBlanks" dxfId="54" priority="65">
      <formula>LEN(TRIM(G20))=0</formula>
    </cfRule>
  </conditionalFormatting>
  <conditionalFormatting sqref="N14:O14">
    <cfRule type="expression" dxfId="53" priority="56">
      <formula>$N$14&lt;&gt;""</formula>
    </cfRule>
  </conditionalFormatting>
  <conditionalFormatting sqref="N9:O9">
    <cfRule type="expression" dxfId="52" priority="52">
      <formula>$N$9&lt;&gt;""</formula>
    </cfRule>
  </conditionalFormatting>
  <conditionalFormatting sqref="N10:O10">
    <cfRule type="expression" dxfId="51" priority="49">
      <formula>$N$10&lt;&gt;""</formula>
    </cfRule>
  </conditionalFormatting>
  <conditionalFormatting sqref="N11:O11">
    <cfRule type="expression" dxfId="50" priority="48">
      <formula>$N$11&lt;&gt;""</formula>
    </cfRule>
  </conditionalFormatting>
  <conditionalFormatting sqref="N12:O12">
    <cfRule type="expression" dxfId="49" priority="46">
      <formula>$N$12&lt;&gt;""</formula>
    </cfRule>
  </conditionalFormatting>
  <conditionalFormatting sqref="N13:O13">
    <cfRule type="expression" dxfId="48" priority="44">
      <formula>$N$13&lt;&gt;""</formula>
    </cfRule>
  </conditionalFormatting>
  <conditionalFormatting sqref="N15:O15">
    <cfRule type="expression" dxfId="47" priority="42">
      <formula>$N$15&lt;&gt;""</formula>
    </cfRule>
  </conditionalFormatting>
  <conditionalFormatting sqref="N20:O20">
    <cfRule type="expression" dxfId="46" priority="41">
      <formula>$N$20&lt;&gt;""</formula>
    </cfRule>
  </conditionalFormatting>
  <conditionalFormatting sqref="N21:O21">
    <cfRule type="expression" dxfId="45" priority="40">
      <formula>$N$21&lt;&gt;""</formula>
    </cfRule>
  </conditionalFormatting>
  <conditionalFormatting sqref="N22:O22">
    <cfRule type="expression" dxfId="44" priority="39">
      <formula>$N$22&lt;&gt;""</formula>
    </cfRule>
  </conditionalFormatting>
  <conditionalFormatting sqref="N8:O8">
    <cfRule type="expression" dxfId="43" priority="38">
      <formula>$N$8&lt;&gt;""</formula>
    </cfRule>
  </conditionalFormatting>
  <conditionalFormatting sqref="N19:O19">
    <cfRule type="expression" dxfId="42" priority="36">
      <formula>$N$19&lt;&gt;""</formula>
    </cfRule>
  </conditionalFormatting>
  <conditionalFormatting sqref="A45">
    <cfRule type="expression" dxfId="41" priority="34">
      <formula>AND($G$18&lt;&gt;0,$A$45="")</formula>
    </cfRule>
  </conditionalFormatting>
  <conditionalFormatting sqref="G16">
    <cfRule type="containsBlanks" dxfId="40" priority="3885">
      <formula>LEN(TRIM(G16))=0</formula>
    </cfRule>
  </conditionalFormatting>
  <conditionalFormatting sqref="N16:O17">
    <cfRule type="expression" dxfId="39" priority="3888">
      <formula>AND($G$16&lt;&gt;0,$O$16="")</formula>
    </cfRule>
  </conditionalFormatting>
  <conditionalFormatting sqref="E32">
    <cfRule type="expression" dxfId="38" priority="18">
      <formula>AND($G$18&lt;&gt;0,$E$32="")</formula>
    </cfRule>
  </conditionalFormatting>
  <conditionalFormatting sqref="N32:O41">
    <cfRule type="expression" dxfId="37" priority="11">
      <formula>AND($E32&lt;&gt;"",$O32="")</formula>
    </cfRule>
  </conditionalFormatting>
  <conditionalFormatting sqref="J32:J33 J38:J41">
    <cfRule type="expression" dxfId="36" priority="10">
      <formula>AND(E32&lt;&gt;"",J32="")</formula>
    </cfRule>
  </conditionalFormatting>
  <conditionalFormatting sqref="K32:K33 K38:K41">
    <cfRule type="expression" dxfId="35" priority="9">
      <formula>AND(E32&lt;&gt;"",K32="")</formula>
    </cfRule>
  </conditionalFormatting>
  <conditionalFormatting sqref="J34:J37">
    <cfRule type="expression" dxfId="34" priority="7">
      <formula>AND(E34&lt;&gt;"",J34="")</formula>
    </cfRule>
  </conditionalFormatting>
  <conditionalFormatting sqref="K34:K37">
    <cfRule type="expression" dxfId="33" priority="6">
      <formula>AND(E34&lt;&gt;"",K34="")</formula>
    </cfRule>
  </conditionalFormatting>
  <conditionalFormatting sqref="M32:M41">
    <cfRule type="expression" dxfId="32" priority="5">
      <formula>$G$18&lt;&gt;$M$32</formula>
    </cfRule>
  </conditionalFormatting>
  <conditionalFormatting sqref="Z32:Z33">
    <cfRule type="expression" dxfId="31" priority="4">
      <formula>AND(U32&lt;&gt;"",Z32="")</formula>
    </cfRule>
  </conditionalFormatting>
  <conditionalFormatting sqref="AA32:AA33">
    <cfRule type="expression" dxfId="30" priority="3">
      <formula>AND(U32&lt;&gt;"",AA32="")</formula>
    </cfRule>
  </conditionalFormatting>
  <conditionalFormatting sqref="K25">
    <cfRule type="expression" dxfId="29" priority="2">
      <formula>$K$25&gt;ROUNDDOWN(K24*0.1,1)</formula>
    </cfRule>
  </conditionalFormatting>
  <dataValidations count="15">
    <dataValidation imeMode="off" allowBlank="1" showInputMessage="1" showErrorMessage="1" sqref="N5 H16 N8:N16 N19:N23 N32:N41" xr:uid="{269031DD-04F3-409A-812C-69A47E87100A}"/>
    <dataValidation type="whole" imeMode="disabled" allowBlank="1" showInputMessage="1" showErrorMessage="1" errorTitle="単価が上限を超えています。" error="1,700円以下の金額で再入力してください。" sqref="G21" xr:uid="{4C08B52E-EA6B-4BB7-89B2-00E91DBE975B}">
      <formula1>0</formula1>
      <formula2>1700</formula2>
    </dataValidation>
    <dataValidation type="whole" imeMode="disabled" allowBlank="1" showInputMessage="1" showErrorMessage="1" errorTitle="単価が上限を超えています。" error="3,000円以下の金額で再入力してください。" sqref="G15" xr:uid="{3BECF3F2-5AFB-4BF5-975F-0BDBB0BDDAF6}">
      <formula1>0</formula1>
      <formula2>3000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3" xr:uid="{11B14399-4D3F-4BAC-BA6F-E2EF19710F22}">
      <formula1>SUM(G12:G13)&lt;=15000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K25" xr:uid="{A0E26958-4331-4EE2-ACEE-0E4D7FED08A4}">
      <formula1>0</formula1>
      <formula2>ROUNDDOWN(K24*0.1,1)</formula2>
    </dataValidation>
    <dataValidation type="whole" imeMode="disabled" operator="greaterThanOrEqual" allowBlank="1" showInputMessage="1" showErrorMessage="1" sqref="G19 H12:H13 H9:H10 G11:H11 G14:H14 H20:H21 G8:H8 G22:H22 K16 J32:K41 Z32:AA33" xr:uid="{220A48B0-D886-4B1B-B7FB-184732CAAA33}">
      <formula1>0</formula1>
    </dataValidation>
    <dataValidation type="whole" imeMode="disabled" operator="greaterThanOrEqual" allowBlank="1" showInputMessage="1" showErrorMessage="1" prompt="＊単価が複数の場合は平均で記入" sqref="G20" xr:uid="{85F44DC0-E6B8-4B36-81FB-A5B6A73C53A8}">
      <formula1>0</formula1>
    </dataValidation>
    <dataValidation type="whole" imeMode="disabled" operator="greaterThanOrEqual" allowBlank="1" showInputMessage="1" showErrorMessage="1" prompt="＊1言語、1日あたり1名に限る" sqref="H19" xr:uid="{FFB2A677-8867-4022-A3E0-46BD41687FFA}">
      <formula1>0</formula1>
    </dataValidation>
    <dataValidation allowBlank="1" showInputMessage="1" showErrorMessage="1" prompt="＊「渡航費及びTA謝金」等該当する項目を記入_x000a_＊免税事業者の場合は「免税事業者」と記入" sqref="O23" xr:uid="{585C7081-0E58-4C2D-AF14-896C5D43B7F5}"/>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10" xr:uid="{08965E3E-BD67-465B-B329-A44D5392FAB9}">
      <formula1>G9+G10&lt;=15000</formula1>
    </dataValidation>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9" xr:uid="{FDD5A2DE-A036-46F8-A7B2-EC42EB53A74F}">
      <formula1>SUM(G9:G10)&lt;=15000</formula1>
    </dataValidation>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2" xr:uid="{94D042BA-EFA9-4615-ADAE-09ECE4D4E66B}">
      <formula1>SUM(G12:G13)&lt;=15000</formula1>
    </dataValidation>
    <dataValidation type="custom" imeMode="disabled" operator="greaterThanOrEqual" allowBlank="1" showInputMessage="1" showErrorMessage="1" errorTitle="上限を超えています。" error="人数を確認してください。" sqref="H15" xr:uid="{AA25F860-FDEB-41DA-8463-4124BE12199C}">
      <formula1>H15&lt;=K28*2</formula1>
    </dataValidation>
    <dataValidation type="whole" imeMode="disabled" allowBlank="1" showInputMessage="1" showErrorMessage="1" sqref="M5:M22" xr:uid="{14397A71-2EE9-4D82-B03A-9DD34A5705A5}">
      <formula1>0</formula1>
      <formula2>J5</formula2>
    </dataValidation>
    <dataValidation type="whole" errorStyle="information" imeMode="disabled" operator="lessThan" allowBlank="1" showInputMessage="1" showErrorMessage="1" errorTitle="注意事項" error="追加枠を申請する場合は_x000a_↓下段の「追加費用明細」及び　　「取り組みの詳細」への記入も忘れずにお願いします。" sqref="G18" xr:uid="{20712EA4-27B9-43C3-8F37-37D3F6C7B0CE}">
      <formula1>1</formula1>
    </dataValidation>
  </dataValidations>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&amp;C&amp;9&amp;F</oddHeader>
    <oddFooter>&amp;C&amp;P/&amp;N</oddFooter>
  </headerFooter>
  <rowBreaks count="1" manualBreakCount="1">
    <brk id="28" max="16383" man="1"/>
  </rowBreaks>
  <ignoredErrors>
    <ignoredError sqref="L19" formulaRange="1"/>
    <ignoredError sqref="K26 N21 N14 N11" formula="1"/>
    <ignoredError sqref="K16" unlockedFormula="1"/>
  </ignoredErrors>
  <drawing r:id="rId2"/>
  <extLst>
    <ext xmlns:x14="http://schemas.microsoft.com/office/spreadsheetml/2009/9/main" uri="{CCE6A557-97BC-4b89-ADB6-D9C93CAAB3DF}">
      <x14:dataValidations xmlns:xm="http://schemas.microsoft.com/office/excel/2006/main" count="2">
        <x14:dataValidation type="custom" imeMode="disabled" operator="lessThanOrEqual" allowBlank="1" showInputMessage="1" showErrorMessage="1" errorTitle="入力できません。" error="Aコースは20,000円、B・Cコースは50,000円まで計上可能です。" xr:uid="{F6099C55-DFCE-4E2A-A0F9-F704073B1A89}">
          <x14:formula1>
            <xm:f>IF('8)招へい者リスト'!#REF!="A",G17&lt;20001,G17&lt;50001)</xm:f>
          </x14:formula1>
          <xm:sqref>G17</xm:sqref>
        </x14:dataValidation>
        <x14:dataValidation type="custom" imeMode="disabled" operator="lessThanOrEqual" allowBlank="1" showInputMessage="1" showErrorMessage="1" errorTitle="入力できません。" error="Aコースは20,000円、B・Cコースは50,000円まで計上可能です。" xr:uid="{0D988734-9362-4B0F-8B10-C1DAC4DBF46B}">
          <x14:formula1>
            <xm:f>IF('8)招へい者リスト'!R3="A",G16&lt;20001,G16&lt;50001)</xm:f>
          </x14:formula1>
          <xm:sqref>G16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3973-D917-4005-82E0-439E1DA2D604}">
  <sheetPr codeName="Sheet8">
    <pageSetUpPr fitToPage="1"/>
  </sheetPr>
  <dimension ref="A3:AJ100"/>
  <sheetViews>
    <sheetView showGridLines="0" view="pageBreakPreview" zoomScaleNormal="100" zoomScaleSheetLayoutView="100" workbookViewId="0">
      <pane ySplit="3" topLeftCell="A4" activePane="bottomLeft" state="frozen"/>
      <selection activeCell="A4" sqref="A4:D8"/>
      <selection pane="bottomLeft" activeCell="A4" sqref="A4"/>
    </sheetView>
  </sheetViews>
  <sheetFormatPr defaultRowHeight="15" x14ac:dyDescent="0.35"/>
  <cols>
    <col min="1" max="1" width="3.78515625" customWidth="1"/>
    <col min="2" max="2" width="20.78515625" customWidth="1"/>
    <col min="3" max="3" width="7.78515625" customWidth="1"/>
    <col min="4" max="4" width="4" bestFit="1" customWidth="1"/>
    <col min="5" max="7" width="8.78515625" customWidth="1"/>
    <col min="8" max="8" width="6.78515625" customWidth="1"/>
    <col min="9" max="9" width="18.78515625" customWidth="1"/>
    <col min="10" max="10" width="13.78515625" customWidth="1"/>
    <col min="11" max="11" width="2.78515625" customWidth="1"/>
    <col min="12" max="12" width="6.78515625" customWidth="1"/>
    <col min="13" max="13" width="3.640625" customWidth="1"/>
    <col min="14" max="14" width="1.2109375" customWidth="1"/>
    <col min="15" max="15" width="5.5703125" customWidth="1"/>
    <col min="16" max="16" width="5.5703125" hidden="1" customWidth="1"/>
    <col min="17" max="18" width="8.78515625" customWidth="1"/>
    <col min="19" max="19" width="30.78515625" customWidth="1"/>
    <col min="20" max="20" width="11.2109375" customWidth="1"/>
    <col min="21" max="21" width="2.85546875" customWidth="1"/>
    <col min="22" max="23" width="8.85546875" customWidth="1"/>
    <col min="24" max="24" width="4" bestFit="1" customWidth="1"/>
    <col min="25" max="25" width="8.85546875" customWidth="1"/>
    <col min="26" max="26" width="6.42578125" customWidth="1"/>
    <col min="27" max="27" width="4" bestFit="1" customWidth="1"/>
    <col min="28" max="28" width="8.78515625" customWidth="1"/>
    <col min="29" max="29" width="8.85546875" customWidth="1"/>
    <col min="30" max="31" width="8.78515625" customWidth="1"/>
    <col min="32" max="32" width="4" bestFit="1" customWidth="1"/>
    <col min="33" max="33" width="8.85546875" customWidth="1"/>
    <col min="34" max="34" width="6.640625" customWidth="1"/>
    <col min="35" max="35" width="5.35546875" bestFit="1" customWidth="1"/>
    <col min="36" max="36" width="10.85546875" customWidth="1"/>
  </cols>
  <sheetData>
    <row r="3" spans="1:20" x14ac:dyDescent="0.35">
      <c r="R3" s="368" t="str">
        <f>IF(G7="A.科学技術体験コース","A",IF(G7="B.共同研究活動コース","B",IF(G7="C.科学技術研修コース","C","※未選択※")))</f>
        <v>※未選択※</v>
      </c>
    </row>
    <row r="4" spans="1:20" ht="18" customHeight="1" x14ac:dyDescent="0.35">
      <c r="A4" s="358"/>
      <c r="B4" s="110"/>
      <c r="C4" s="111"/>
      <c r="D4" s="111"/>
      <c r="E4" s="111"/>
      <c r="F4" s="111"/>
      <c r="G4" s="111"/>
      <c r="H4" s="111"/>
      <c r="I4" s="111"/>
      <c r="J4" s="111"/>
      <c r="K4" s="111"/>
      <c r="L4" s="111"/>
      <c r="M4" s="111"/>
      <c r="N4" s="111"/>
      <c r="O4" s="111"/>
      <c r="P4" s="111"/>
      <c r="R4" s="104" t="str">
        <f>'1)受入れ機関概要'!G1</f>
        <v>Ver.2301</v>
      </c>
    </row>
    <row r="5" spans="1:20" ht="18" customHeight="1" x14ac:dyDescent="0.35">
      <c r="A5" s="112" t="s">
        <v>183</v>
      </c>
      <c r="B5" s="113"/>
      <c r="C5" s="113"/>
      <c r="D5" s="113"/>
      <c r="E5" s="113"/>
      <c r="F5" s="113"/>
      <c r="G5" s="113"/>
      <c r="H5" s="113"/>
      <c r="I5" s="113"/>
      <c r="J5" s="113"/>
      <c r="K5" s="113"/>
      <c r="L5" s="113"/>
      <c r="M5" s="113"/>
      <c r="N5" s="113"/>
      <c r="O5" s="113"/>
      <c r="P5" s="113"/>
      <c r="Q5" s="113"/>
      <c r="R5" s="71" t="str">
        <f>IF(COUNTIF($S$8:$S$15, "")&lt;8,"【３）招へい者】の情報と一致していません。","")</f>
        <v/>
      </c>
      <c r="S5" s="35"/>
    </row>
    <row r="6" spans="1:20" s="4" customFormat="1" ht="15" customHeight="1" x14ac:dyDescent="0.35">
      <c r="A6" s="114"/>
      <c r="B6" s="114"/>
      <c r="C6" s="114"/>
      <c r="D6" s="114"/>
      <c r="E6" s="114"/>
      <c r="F6" s="114"/>
      <c r="G6" s="114"/>
      <c r="H6" s="114"/>
      <c r="I6" s="114"/>
      <c r="J6" s="114"/>
      <c r="K6" s="114"/>
      <c r="L6" s="115"/>
      <c r="M6" s="115"/>
      <c r="N6" s="115"/>
      <c r="O6" s="115"/>
      <c r="P6" s="115"/>
      <c r="Q6" s="116"/>
      <c r="R6"/>
      <c r="S6"/>
    </row>
    <row r="7" spans="1:20" ht="13.5" customHeight="1" x14ac:dyDescent="0.35">
      <c r="A7" s="1081" t="s">
        <v>106</v>
      </c>
      <c r="B7" s="1081"/>
      <c r="C7" s="1081"/>
      <c r="D7" s="1082" t="str">
        <f>'1)受入れ機関概要'!C5</f>
        <v>(申請時記入不要)</v>
      </c>
      <c r="E7" s="1082"/>
      <c r="F7" s="1082"/>
      <c r="G7" s="1084" t="str">
        <f>IF('1)受入れ機関概要'!C7="※選択してください","1)受入れ機関概要でコースを選択してください",'1)受入れ機関概要'!C7)</f>
        <v>1)受入れ機関概要でコースを選択してください</v>
      </c>
      <c r="H7" s="1084"/>
      <c r="I7" s="1084"/>
      <c r="J7" s="1084"/>
      <c r="M7" s="1094"/>
      <c r="N7" s="1095"/>
      <c r="O7" s="1095"/>
      <c r="P7" s="338"/>
      <c r="Q7" s="339" t="s">
        <v>581</v>
      </c>
      <c r="R7" s="340" t="s">
        <v>582</v>
      </c>
      <c r="S7" s="4"/>
      <c r="T7" s="4"/>
    </row>
    <row r="8" spans="1:20" ht="13.5" customHeight="1" x14ac:dyDescent="0.35">
      <c r="A8" s="1080"/>
      <c r="B8" s="1080"/>
      <c r="C8" s="1080"/>
      <c r="D8" s="1083"/>
      <c r="E8" s="1083"/>
      <c r="F8" s="1083"/>
      <c r="G8" s="1085"/>
      <c r="H8" s="1085"/>
      <c r="I8" s="1085"/>
      <c r="J8" s="1085"/>
      <c r="M8" s="1092" t="s">
        <v>12</v>
      </c>
      <c r="N8" s="1093"/>
      <c r="O8" s="1093"/>
      <c r="P8" s="337"/>
      <c r="Q8" s="343">
        <f>COUNTIF($L$19:$L$46,$M8)</f>
        <v>0</v>
      </c>
      <c r="R8" s="344">
        <f t="shared" ref="R8:R14" si="0">COUNTIF($L$51:$L$100,$M8)</f>
        <v>0</v>
      </c>
      <c r="S8" s="212" t="str">
        <f>IF(L19="","",IF('1)受入れ機関概要'!A3="交流計画書","",IF($Q$8='3)招へい者4)受入れ体制'!$E$31,"","←「高校生」人数不一致")))</f>
        <v/>
      </c>
      <c r="T8" s="212"/>
    </row>
    <row r="9" spans="1:20" ht="13.5" customHeight="1" x14ac:dyDescent="0.35">
      <c r="A9" s="1080" t="s">
        <v>75</v>
      </c>
      <c r="B9" s="1080"/>
      <c r="C9" s="1080"/>
      <c r="D9" s="1086" t="str">
        <f>IF(OR('1)受入れ機関概要'!C11="(交流計画を実施する機関)",'1)受入れ機関概要'!C11=""),"※1)受入れ機関概要で受入れ機関名（日本語）を入力してください",'1)受入れ機関概要'!C11)</f>
        <v>※1)受入れ機関概要で受入れ機関名（日本語）を入力してください</v>
      </c>
      <c r="E9" s="1086"/>
      <c r="F9" s="1086"/>
      <c r="G9" s="1086"/>
      <c r="H9" s="1086"/>
      <c r="I9" s="1086"/>
      <c r="J9" s="1086"/>
      <c r="M9" s="1104" t="s">
        <v>13</v>
      </c>
      <c r="N9" s="1105"/>
      <c r="O9" s="1105"/>
      <c r="P9" s="337"/>
      <c r="Q9" s="343">
        <f t="shared" ref="Q9:Q14" si="1">COUNTIF($L$19:$L$46,$M9)</f>
        <v>0</v>
      </c>
      <c r="R9" s="344">
        <f t="shared" si="0"/>
        <v>0</v>
      </c>
      <c r="S9" s="212" t="str">
        <f>IF(L19="","",IF($Q$9='3)招へい者4)受入れ体制'!$F$31,"","←「大学生」人数不一致"))</f>
        <v/>
      </c>
      <c r="T9" s="212"/>
    </row>
    <row r="10" spans="1:20" ht="13.5" customHeight="1" x14ac:dyDescent="0.35">
      <c r="A10" s="1080"/>
      <c r="B10" s="1080"/>
      <c r="C10" s="1080"/>
      <c r="D10" s="1085"/>
      <c r="E10" s="1085"/>
      <c r="F10" s="1085"/>
      <c r="G10" s="1085"/>
      <c r="H10" s="1085"/>
      <c r="I10" s="1085"/>
      <c r="J10" s="1085"/>
      <c r="M10" s="1104" t="s">
        <v>583</v>
      </c>
      <c r="N10" s="1105"/>
      <c r="O10" s="1105"/>
      <c r="P10" s="337"/>
      <c r="Q10" s="343">
        <f t="shared" si="1"/>
        <v>0</v>
      </c>
      <c r="R10" s="344">
        <f t="shared" si="0"/>
        <v>0</v>
      </c>
      <c r="S10" s="212" t="str">
        <f>IF(L19="","",IF($Q$10='3)招へい者4)受入れ体制'!$G$31,"","←「大学院生」人数不一致"))</f>
        <v/>
      </c>
      <c r="T10" s="212"/>
    </row>
    <row r="11" spans="1:20" ht="13.5" customHeight="1" x14ac:dyDescent="0.35">
      <c r="A11" s="1079" t="s">
        <v>243</v>
      </c>
      <c r="B11" s="1079"/>
      <c r="C11" s="1079"/>
      <c r="D11" s="1086" t="str">
        <f>IF(OR('1)受入れ機関概要'!C12="(招へい者に授与する修了証に記載される名称　※上記受入れ機関名と異なっても構いません。)",'1)受入れ機関概要'!C12=""),"※1)受入れ機関概要で受入れ機関名（英語）を入力してください",'1)受入れ機関概要'!C12)</f>
        <v>※1)受入れ機関概要で受入れ機関名（英語）を入力してください</v>
      </c>
      <c r="E11" s="1086"/>
      <c r="F11" s="1086"/>
      <c r="G11" s="1086"/>
      <c r="H11" s="1086"/>
      <c r="I11" s="1086"/>
      <c r="J11" s="1086"/>
      <c r="M11" s="1104" t="s">
        <v>584</v>
      </c>
      <c r="N11" s="1105"/>
      <c r="O11" s="1105"/>
      <c r="P11" s="337"/>
      <c r="Q11" s="343">
        <f t="shared" si="1"/>
        <v>0</v>
      </c>
      <c r="R11" s="344">
        <f t="shared" si="0"/>
        <v>0</v>
      </c>
      <c r="S11" s="212" t="str">
        <f>IF(L19="","",IF($Q$11='3)招へい者4)受入れ体制'!$H$31,"","←「ポスドク」人数不一致"))</f>
        <v/>
      </c>
      <c r="T11" s="212"/>
    </row>
    <row r="12" spans="1:20" ht="13.5" customHeight="1" x14ac:dyDescent="0.35">
      <c r="A12" s="1079"/>
      <c r="B12" s="1079"/>
      <c r="C12" s="1079"/>
      <c r="D12" s="1085"/>
      <c r="E12" s="1085"/>
      <c r="F12" s="1085"/>
      <c r="G12" s="1085"/>
      <c r="H12" s="1085"/>
      <c r="I12" s="1085"/>
      <c r="J12" s="1085"/>
      <c r="M12" s="1104" t="s">
        <v>16</v>
      </c>
      <c r="N12" s="1105"/>
      <c r="O12" s="1105"/>
      <c r="P12" s="337"/>
      <c r="Q12" s="343">
        <f t="shared" si="1"/>
        <v>0</v>
      </c>
      <c r="R12" s="344">
        <f t="shared" si="0"/>
        <v>0</v>
      </c>
      <c r="S12" s="212" t="str">
        <f>IF(L19="","",IF($Q$12='3)招へい者4)受入れ体制'!$I$31,"","←「教員」人数不一致"))</f>
        <v/>
      </c>
      <c r="T12" s="212"/>
    </row>
    <row r="13" spans="1:20" ht="13.5" customHeight="1" x14ac:dyDescent="0.35">
      <c r="A13" s="1079" t="s">
        <v>266</v>
      </c>
      <c r="B13" s="1079"/>
      <c r="C13" s="1088" t="s">
        <v>148</v>
      </c>
      <c r="D13" s="1090" t="s">
        <v>272</v>
      </c>
      <c r="E13" s="1090"/>
      <c r="F13" s="1090"/>
      <c r="G13" s="1090"/>
      <c r="H13" s="1090"/>
      <c r="I13" s="1090"/>
      <c r="J13" s="1090"/>
      <c r="M13" s="1104" t="s">
        <v>17</v>
      </c>
      <c r="N13" s="1105"/>
      <c r="O13" s="1105"/>
      <c r="P13" s="337"/>
      <c r="Q13" s="343">
        <f t="shared" si="1"/>
        <v>0</v>
      </c>
      <c r="R13" s="344">
        <f t="shared" si="0"/>
        <v>0</v>
      </c>
      <c r="S13" s="212" t="str">
        <f>IF(L19="","",IF($Q$13='3)招へい者4)受入れ体制'!$J$31,"","←「研究者」人数不一致"))</f>
        <v/>
      </c>
      <c r="T13" s="212"/>
    </row>
    <row r="14" spans="1:20" ht="13.5" customHeight="1" thickBot="1" x14ac:dyDescent="0.4">
      <c r="A14" s="1087"/>
      <c r="B14" s="1087"/>
      <c r="C14" s="1089"/>
      <c r="D14" s="1091"/>
      <c r="E14" s="1091"/>
      <c r="F14" s="1091"/>
      <c r="G14" s="1091"/>
      <c r="H14" s="1091"/>
      <c r="I14" s="1091"/>
      <c r="J14" s="1091"/>
      <c r="M14" s="1102" t="s">
        <v>18</v>
      </c>
      <c r="N14" s="1103"/>
      <c r="O14" s="1103"/>
      <c r="P14" s="342"/>
      <c r="Q14" s="345">
        <f t="shared" si="1"/>
        <v>0</v>
      </c>
      <c r="R14" s="346">
        <f t="shared" si="0"/>
        <v>0</v>
      </c>
      <c r="S14" s="212" t="str">
        <f>IF(L19="","",IF($Q$14='3)招へい者4)受入れ体制'!$K$31,"","←「その他」人数不一致"))</f>
        <v/>
      </c>
      <c r="T14" s="212"/>
    </row>
    <row r="15" spans="1:20" ht="15" customHeight="1" thickTop="1" x14ac:dyDescent="0.35">
      <c r="A15" s="115"/>
      <c r="B15" s="115"/>
      <c r="C15" s="115"/>
      <c r="D15" s="115"/>
      <c r="E15" s="115"/>
      <c r="F15" s="115"/>
      <c r="G15" s="115"/>
      <c r="H15" s="115"/>
      <c r="I15" s="115"/>
      <c r="J15" s="115"/>
      <c r="M15" s="1100" t="s">
        <v>585</v>
      </c>
      <c r="N15" s="1101"/>
      <c r="O15" s="1101"/>
      <c r="P15" s="341"/>
      <c r="Q15" s="347">
        <f>SUM(Q8:Q14)</f>
        <v>0</v>
      </c>
      <c r="R15" s="349">
        <f>SUM(R8:R14)</f>
        <v>0</v>
      </c>
      <c r="S15" s="212" t="str">
        <f>IF($R15='3)招へい者4)受入れ体制'!$D$34,"","←「自己資金招へい者」人数不一致")</f>
        <v/>
      </c>
    </row>
    <row r="16" spans="1:20" ht="21" customHeight="1" x14ac:dyDescent="0.35">
      <c r="A16" s="348" t="s">
        <v>589</v>
      </c>
      <c r="B16" s="115"/>
      <c r="C16" s="115"/>
      <c r="D16" s="115"/>
      <c r="E16" s="115"/>
      <c r="F16" s="115"/>
      <c r="G16" s="115"/>
      <c r="H16" s="115"/>
      <c r="I16" s="115"/>
      <c r="J16" s="115"/>
      <c r="K16" s="115"/>
      <c r="L16" s="115"/>
      <c r="M16" s="115"/>
      <c r="N16" s="115"/>
      <c r="O16" s="1106" t="str">
        <f>"(うち引率者"&amp;COUNTIF($O$19:$O$46,"引率者")&amp;"人)"</f>
        <v>(うち引率者0人)</v>
      </c>
      <c r="P16" s="1106"/>
      <c r="Q16" s="1106"/>
    </row>
    <row r="17" spans="1:36" ht="14.25" customHeight="1" x14ac:dyDescent="0.35">
      <c r="A17" s="1064" t="s">
        <v>52</v>
      </c>
      <c r="B17" s="848" t="s">
        <v>57</v>
      </c>
      <c r="C17" s="909"/>
      <c r="D17" s="908" t="s">
        <v>54</v>
      </c>
      <c r="E17" s="1066" t="s">
        <v>188</v>
      </c>
      <c r="F17" s="1066" t="s">
        <v>190</v>
      </c>
      <c r="G17" s="1066" t="s">
        <v>189</v>
      </c>
      <c r="H17" s="1066" t="s">
        <v>191</v>
      </c>
      <c r="I17" s="1066" t="s">
        <v>73</v>
      </c>
      <c r="J17" s="1057" t="s">
        <v>55</v>
      </c>
      <c r="K17" s="1058"/>
      <c r="L17" s="1057" t="s">
        <v>56</v>
      </c>
      <c r="M17" s="1096" t="s">
        <v>101</v>
      </c>
      <c r="N17" s="1097"/>
      <c r="O17" s="1075" t="s">
        <v>100</v>
      </c>
      <c r="P17" s="360"/>
      <c r="Q17" s="1066" t="s">
        <v>99</v>
      </c>
      <c r="R17" s="1066"/>
      <c r="T17" s="49" t="s">
        <v>164</v>
      </c>
      <c r="U17" s="72"/>
      <c r="V17" s="72"/>
      <c r="W17" s="72"/>
      <c r="X17" s="72"/>
      <c r="Y17" s="72"/>
      <c r="Z17" s="73"/>
      <c r="AA17" s="73"/>
      <c r="AB17" s="73"/>
      <c r="AC17" s="73"/>
      <c r="AD17" s="73"/>
      <c r="AE17" s="73"/>
      <c r="AF17" s="73"/>
      <c r="AG17" s="73"/>
      <c r="AH17" s="72"/>
      <c r="AI17" s="72"/>
    </row>
    <row r="18" spans="1:36" ht="24" customHeight="1" thickBot="1" x14ac:dyDescent="0.4">
      <c r="A18" s="1065"/>
      <c r="B18" s="106" t="s">
        <v>149</v>
      </c>
      <c r="C18" s="105" t="s">
        <v>53</v>
      </c>
      <c r="D18" s="908"/>
      <c r="E18" s="908"/>
      <c r="F18" s="1066"/>
      <c r="G18" s="1066"/>
      <c r="H18" s="1066"/>
      <c r="I18" s="1066"/>
      <c r="J18" s="1059"/>
      <c r="K18" s="1060"/>
      <c r="L18" s="1059"/>
      <c r="M18" s="1098"/>
      <c r="N18" s="1099"/>
      <c r="O18" s="1076"/>
      <c r="P18" s="361"/>
      <c r="Q18" s="1066"/>
      <c r="R18" s="1066"/>
      <c r="T18" s="74" t="s">
        <v>165</v>
      </c>
      <c r="U18" s="74" t="s">
        <v>166</v>
      </c>
      <c r="V18" s="74" t="s">
        <v>250</v>
      </c>
      <c r="W18" s="74" t="s">
        <v>251</v>
      </c>
      <c r="X18" s="74" t="s">
        <v>167</v>
      </c>
      <c r="Y18" s="74" t="s">
        <v>178</v>
      </c>
      <c r="Z18" s="74" t="s">
        <v>168</v>
      </c>
      <c r="AA18" s="75" t="s">
        <v>169</v>
      </c>
      <c r="AB18" s="76" t="s">
        <v>170</v>
      </c>
      <c r="AC18" s="74" t="s">
        <v>171</v>
      </c>
      <c r="AD18" s="77" t="s">
        <v>172</v>
      </c>
      <c r="AE18" s="78" t="s">
        <v>67</v>
      </c>
      <c r="AF18" s="74" t="s">
        <v>173</v>
      </c>
      <c r="AG18" s="75" t="s">
        <v>174</v>
      </c>
      <c r="AH18" s="74" t="s">
        <v>175</v>
      </c>
      <c r="AI18" s="74" t="s">
        <v>176</v>
      </c>
      <c r="AJ18" s="74" t="s">
        <v>177</v>
      </c>
    </row>
    <row r="19" spans="1:36" ht="21" customHeight="1" x14ac:dyDescent="0.35">
      <c r="A19" s="145">
        <v>1</v>
      </c>
      <c r="B19" s="65"/>
      <c r="C19" s="66"/>
      <c r="D19" s="67"/>
      <c r="E19" s="68"/>
      <c r="F19" s="69" t="str">
        <f>IF(A19&gt;'3)招へい者4)受入れ体制'!$L$31,"",'1)受入れ機関概要'!$C$8)</f>
        <v/>
      </c>
      <c r="G19" s="69" t="str">
        <f>IF(A19&gt;'3)招へい者4)受入れ体制'!$L$31,"",'1)受入れ機関概要'!$F$8)</f>
        <v/>
      </c>
      <c r="H19" s="163" t="str">
        <f>IF(G19="(出国日)","日程未設定",IF(G19="","",G19-F19+1))</f>
        <v/>
      </c>
      <c r="I19" s="65"/>
      <c r="J19" s="1067"/>
      <c r="K19" s="1068"/>
      <c r="L19" s="211"/>
      <c r="M19" s="1073" t="str">
        <f t="shared" ref="M19:M46" si="2">IF(OR(E19="",F19="(入国日)"),"",DATEDIF(E19,F19,"Y"))</f>
        <v/>
      </c>
      <c r="N19" s="1074"/>
      <c r="O19" s="67"/>
      <c r="P19" s="362"/>
      <c r="Q19" s="1071"/>
      <c r="R19" s="1071"/>
      <c r="T19" s="117" t="str">
        <f t="shared" ref="T19:T22" si="3">IF(Y19="","",$D$7)</f>
        <v/>
      </c>
      <c r="U19" s="188" t="str">
        <f t="shared" ref="U19:U46" si="4">IF(Y19="","",$R$3)</f>
        <v/>
      </c>
      <c r="V19" s="118" t="str">
        <f>IF(Y19="","",$D$9)</f>
        <v/>
      </c>
      <c r="W19" s="118" t="str">
        <f>IF(Y19="","",$D$11)</f>
        <v/>
      </c>
      <c r="X19" s="118" t="str">
        <f t="shared" ref="X19:X46" si="5">IF(Y19="","",A19)</f>
        <v/>
      </c>
      <c r="Y19" s="118" t="str">
        <f t="shared" ref="Y19:Y46" si="6">IF(B19="","",B19)</f>
        <v/>
      </c>
      <c r="Z19" s="119" t="str">
        <f t="shared" ref="Z19:Z46" si="7">IF(C19="","",C19)</f>
        <v/>
      </c>
      <c r="AA19" s="118" t="str">
        <f t="shared" ref="AA19:AA46" si="8">IF(D19="","",D19)</f>
        <v/>
      </c>
      <c r="AB19" s="120" t="str">
        <f t="shared" ref="AB19:AB46" si="9">IF(E19="","",E19)</f>
        <v/>
      </c>
      <c r="AC19" s="118" t="str">
        <f t="shared" ref="AC19:AC46" si="10">IF(I19="","",I19)</f>
        <v/>
      </c>
      <c r="AD19" s="120" t="str">
        <f t="shared" ref="AD19:AD46" si="11">IF(F19="","",F19)</f>
        <v/>
      </c>
      <c r="AE19" s="120" t="str">
        <f t="shared" ref="AE19:AE46" si="12">IF(G19="","",G19)</f>
        <v/>
      </c>
      <c r="AF19" s="118" t="str">
        <f t="shared" ref="AF19:AF46" si="13">IF(H19="","",H19)</f>
        <v/>
      </c>
      <c r="AG19" s="118" t="str">
        <f t="shared" ref="AG19:AG46" si="14">IF(J19="","",J19)</f>
        <v/>
      </c>
      <c r="AH19" s="118" t="str">
        <f t="shared" ref="AH19:AH46" si="15">IF(L19="","",L19)</f>
        <v/>
      </c>
      <c r="AI19" s="118" t="str">
        <f t="shared" ref="AI19:AI46" si="16">IF(O19="","",O19)</f>
        <v/>
      </c>
      <c r="AJ19" s="121" t="str">
        <f t="shared" ref="AJ19:AJ46" si="17">IF(Q19="","",Q19)</f>
        <v/>
      </c>
    </row>
    <row r="20" spans="1:36" ht="21" customHeight="1" x14ac:dyDescent="0.35">
      <c r="A20" s="145">
        <v>2</v>
      </c>
      <c r="B20" s="65"/>
      <c r="C20" s="66"/>
      <c r="D20" s="67"/>
      <c r="E20" s="68"/>
      <c r="F20" s="69" t="str">
        <f>IF(A20&gt;'3)招へい者4)受入れ体制'!$L$31,"",'1)受入れ機関概要'!$C$8)</f>
        <v/>
      </c>
      <c r="G20" s="69" t="str">
        <f>IF(A20&gt;'3)招へい者4)受入れ体制'!$L$31,"",'1)受入れ機関概要'!$F$8)</f>
        <v/>
      </c>
      <c r="H20" s="163" t="str">
        <f t="shared" ref="H20:H46" si="18">IF(G20="(出国日)","日程未設定",IF(G20="","",G20-F20+1))</f>
        <v/>
      </c>
      <c r="I20" s="65"/>
      <c r="J20" s="1067"/>
      <c r="K20" s="1068"/>
      <c r="L20" s="211"/>
      <c r="M20" s="1073" t="str">
        <f t="shared" si="2"/>
        <v/>
      </c>
      <c r="N20" s="1074"/>
      <c r="O20" s="67"/>
      <c r="P20" s="362"/>
      <c r="Q20" s="1071"/>
      <c r="R20" s="1071"/>
      <c r="T20" s="122" t="str">
        <f t="shared" si="3"/>
        <v/>
      </c>
      <c r="U20" s="123" t="str">
        <f t="shared" si="4"/>
        <v/>
      </c>
      <c r="V20" s="123" t="str">
        <f t="shared" ref="V20:V46" si="19">IF(Y20="","",$D$9)</f>
        <v/>
      </c>
      <c r="W20" s="123" t="str">
        <f t="shared" ref="W20:W46" si="20">IF(Y20="","",$D$11)</f>
        <v/>
      </c>
      <c r="X20" s="123" t="str">
        <f t="shared" si="5"/>
        <v/>
      </c>
      <c r="Y20" s="123" t="str">
        <f t="shared" si="6"/>
        <v/>
      </c>
      <c r="Z20" s="124" t="str">
        <f t="shared" si="7"/>
        <v/>
      </c>
      <c r="AA20" s="123" t="str">
        <f t="shared" si="8"/>
        <v/>
      </c>
      <c r="AB20" s="125" t="str">
        <f t="shared" si="9"/>
        <v/>
      </c>
      <c r="AC20" s="123" t="str">
        <f t="shared" si="10"/>
        <v/>
      </c>
      <c r="AD20" s="125" t="str">
        <f t="shared" si="11"/>
        <v/>
      </c>
      <c r="AE20" s="125" t="str">
        <f t="shared" si="12"/>
        <v/>
      </c>
      <c r="AF20" s="123" t="str">
        <f t="shared" si="13"/>
        <v/>
      </c>
      <c r="AG20" s="123" t="str">
        <f t="shared" si="14"/>
        <v/>
      </c>
      <c r="AH20" s="123" t="str">
        <f t="shared" si="15"/>
        <v/>
      </c>
      <c r="AI20" s="123" t="str">
        <f t="shared" si="16"/>
        <v/>
      </c>
      <c r="AJ20" s="126" t="str">
        <f t="shared" si="17"/>
        <v/>
      </c>
    </row>
    <row r="21" spans="1:36" ht="21" customHeight="1" x14ac:dyDescent="0.35">
      <c r="A21" s="145">
        <v>3</v>
      </c>
      <c r="B21" s="65"/>
      <c r="C21" s="66"/>
      <c r="D21" s="67"/>
      <c r="E21" s="68"/>
      <c r="F21" s="69" t="str">
        <f>IF(A21&gt;'3)招へい者4)受入れ体制'!$L$31,"",'1)受入れ機関概要'!$C$8)</f>
        <v/>
      </c>
      <c r="G21" s="69" t="str">
        <f>IF(A21&gt;'3)招へい者4)受入れ体制'!$L$31,"",'1)受入れ機関概要'!$F$8)</f>
        <v/>
      </c>
      <c r="H21" s="163" t="str">
        <f t="shared" si="18"/>
        <v/>
      </c>
      <c r="I21" s="65"/>
      <c r="J21" s="1067"/>
      <c r="K21" s="1068"/>
      <c r="L21" s="211"/>
      <c r="M21" s="1073" t="str">
        <f t="shared" si="2"/>
        <v/>
      </c>
      <c r="N21" s="1074"/>
      <c r="O21" s="67"/>
      <c r="P21" s="362"/>
      <c r="Q21" s="1071"/>
      <c r="R21" s="1071"/>
      <c r="T21" s="122" t="str">
        <f t="shared" si="3"/>
        <v/>
      </c>
      <c r="U21" s="123" t="str">
        <f t="shared" si="4"/>
        <v/>
      </c>
      <c r="V21" s="123" t="str">
        <f t="shared" si="19"/>
        <v/>
      </c>
      <c r="W21" s="123" t="str">
        <f t="shared" si="20"/>
        <v/>
      </c>
      <c r="X21" s="123" t="str">
        <f t="shared" si="5"/>
        <v/>
      </c>
      <c r="Y21" s="123" t="str">
        <f t="shared" si="6"/>
        <v/>
      </c>
      <c r="Z21" s="124" t="str">
        <f t="shared" si="7"/>
        <v/>
      </c>
      <c r="AA21" s="123" t="str">
        <f t="shared" si="8"/>
        <v/>
      </c>
      <c r="AB21" s="125" t="str">
        <f t="shared" si="9"/>
        <v/>
      </c>
      <c r="AC21" s="123" t="str">
        <f t="shared" si="10"/>
        <v/>
      </c>
      <c r="AD21" s="125" t="str">
        <f t="shared" si="11"/>
        <v/>
      </c>
      <c r="AE21" s="125" t="str">
        <f t="shared" si="12"/>
        <v/>
      </c>
      <c r="AF21" s="123" t="str">
        <f t="shared" si="13"/>
        <v/>
      </c>
      <c r="AG21" s="123" t="str">
        <f t="shared" si="14"/>
        <v/>
      </c>
      <c r="AH21" s="123" t="str">
        <f t="shared" si="15"/>
        <v/>
      </c>
      <c r="AI21" s="123" t="str">
        <f t="shared" si="16"/>
        <v/>
      </c>
      <c r="AJ21" s="126" t="str">
        <f t="shared" si="17"/>
        <v/>
      </c>
    </row>
    <row r="22" spans="1:36" ht="21" customHeight="1" x14ac:dyDescent="0.35">
      <c r="A22" s="145">
        <v>4</v>
      </c>
      <c r="B22" s="65"/>
      <c r="C22" s="66"/>
      <c r="D22" s="67"/>
      <c r="E22" s="68"/>
      <c r="F22" s="69" t="str">
        <f>IF(A22&gt;'3)招へい者4)受入れ体制'!$L$31,"",'1)受入れ機関概要'!$C$8)</f>
        <v/>
      </c>
      <c r="G22" s="69" t="str">
        <f>IF(A22&gt;'3)招へい者4)受入れ体制'!$L$31,"",'1)受入れ機関概要'!$F$8)</f>
        <v/>
      </c>
      <c r="H22" s="163" t="str">
        <f t="shared" si="18"/>
        <v/>
      </c>
      <c r="I22" s="65"/>
      <c r="J22" s="1067"/>
      <c r="K22" s="1068"/>
      <c r="L22" s="211"/>
      <c r="M22" s="1073" t="str">
        <f t="shared" si="2"/>
        <v/>
      </c>
      <c r="N22" s="1074"/>
      <c r="O22" s="67"/>
      <c r="P22" s="362"/>
      <c r="Q22" s="1071"/>
      <c r="R22" s="1071"/>
      <c r="T22" s="122" t="str">
        <f t="shared" si="3"/>
        <v/>
      </c>
      <c r="U22" s="123" t="str">
        <f t="shared" si="4"/>
        <v/>
      </c>
      <c r="V22" s="123" t="str">
        <f t="shared" si="19"/>
        <v/>
      </c>
      <c r="W22" s="123" t="str">
        <f t="shared" si="20"/>
        <v/>
      </c>
      <c r="X22" s="123" t="str">
        <f t="shared" si="5"/>
        <v/>
      </c>
      <c r="Y22" s="123" t="str">
        <f t="shared" si="6"/>
        <v/>
      </c>
      <c r="Z22" s="124" t="str">
        <f t="shared" si="7"/>
        <v/>
      </c>
      <c r="AA22" s="123" t="str">
        <f t="shared" si="8"/>
        <v/>
      </c>
      <c r="AB22" s="125" t="str">
        <f t="shared" si="9"/>
        <v/>
      </c>
      <c r="AC22" s="123" t="str">
        <f t="shared" si="10"/>
        <v/>
      </c>
      <c r="AD22" s="125" t="str">
        <f t="shared" si="11"/>
        <v/>
      </c>
      <c r="AE22" s="125" t="str">
        <f t="shared" si="12"/>
        <v/>
      </c>
      <c r="AF22" s="123" t="str">
        <f t="shared" si="13"/>
        <v/>
      </c>
      <c r="AG22" s="123" t="str">
        <f t="shared" si="14"/>
        <v/>
      </c>
      <c r="AH22" s="123" t="str">
        <f t="shared" si="15"/>
        <v/>
      </c>
      <c r="AI22" s="123" t="str">
        <f t="shared" si="16"/>
        <v/>
      </c>
      <c r="AJ22" s="126" t="str">
        <f t="shared" si="17"/>
        <v/>
      </c>
    </row>
    <row r="23" spans="1:36" ht="21" customHeight="1" x14ac:dyDescent="0.35">
      <c r="A23" s="145">
        <v>5</v>
      </c>
      <c r="B23" s="65"/>
      <c r="C23" s="66"/>
      <c r="D23" s="67"/>
      <c r="E23" s="68"/>
      <c r="F23" s="69" t="str">
        <f>IF(A23&gt;'3)招へい者4)受入れ体制'!$L$31,"",'1)受入れ機関概要'!$C$8)</f>
        <v/>
      </c>
      <c r="G23" s="69" t="str">
        <f>IF(A23&gt;'3)招へい者4)受入れ体制'!$L$31,"",'1)受入れ機関概要'!$F$8)</f>
        <v/>
      </c>
      <c r="H23" s="163" t="str">
        <f t="shared" si="18"/>
        <v/>
      </c>
      <c r="I23" s="65"/>
      <c r="J23" s="1067"/>
      <c r="K23" s="1068"/>
      <c r="L23" s="211"/>
      <c r="M23" s="1073" t="str">
        <f t="shared" si="2"/>
        <v/>
      </c>
      <c r="N23" s="1074"/>
      <c r="O23" s="67"/>
      <c r="P23" s="362"/>
      <c r="Q23" s="1071"/>
      <c r="R23" s="1071"/>
      <c r="T23" s="122" t="str">
        <f t="shared" ref="T23:T46" si="21">IF(Y23="","",$D$7)</f>
        <v/>
      </c>
      <c r="U23" s="123" t="str">
        <f t="shared" si="4"/>
        <v/>
      </c>
      <c r="V23" s="123" t="str">
        <f t="shared" si="19"/>
        <v/>
      </c>
      <c r="W23" s="123" t="str">
        <f t="shared" si="20"/>
        <v/>
      </c>
      <c r="X23" s="123" t="str">
        <f t="shared" si="5"/>
        <v/>
      </c>
      <c r="Y23" s="123" t="str">
        <f t="shared" si="6"/>
        <v/>
      </c>
      <c r="Z23" s="124" t="str">
        <f t="shared" si="7"/>
        <v/>
      </c>
      <c r="AA23" s="123" t="str">
        <f t="shared" si="8"/>
        <v/>
      </c>
      <c r="AB23" s="125" t="str">
        <f t="shared" si="9"/>
        <v/>
      </c>
      <c r="AC23" s="123" t="str">
        <f t="shared" si="10"/>
        <v/>
      </c>
      <c r="AD23" s="125" t="str">
        <f t="shared" si="11"/>
        <v/>
      </c>
      <c r="AE23" s="125" t="str">
        <f t="shared" si="12"/>
        <v/>
      </c>
      <c r="AF23" s="123" t="str">
        <f t="shared" si="13"/>
        <v/>
      </c>
      <c r="AG23" s="123" t="str">
        <f t="shared" si="14"/>
        <v/>
      </c>
      <c r="AH23" s="123" t="str">
        <f t="shared" si="15"/>
        <v/>
      </c>
      <c r="AI23" s="123" t="str">
        <f t="shared" si="16"/>
        <v/>
      </c>
      <c r="AJ23" s="126" t="str">
        <f t="shared" si="17"/>
        <v/>
      </c>
    </row>
    <row r="24" spans="1:36" ht="21" customHeight="1" x14ac:dyDescent="0.35">
      <c r="A24" s="145">
        <v>6</v>
      </c>
      <c r="B24" s="65"/>
      <c r="C24" s="66"/>
      <c r="D24" s="67"/>
      <c r="E24" s="68"/>
      <c r="F24" s="69" t="str">
        <f>IF(A24&gt;'3)招へい者4)受入れ体制'!$L$31,"",'1)受入れ機関概要'!$C$8)</f>
        <v/>
      </c>
      <c r="G24" s="69" t="str">
        <f>IF(A24&gt;'3)招へい者4)受入れ体制'!$L$31,"",'1)受入れ機関概要'!$F$8)</f>
        <v/>
      </c>
      <c r="H24" s="163" t="str">
        <f t="shared" si="18"/>
        <v/>
      </c>
      <c r="I24" s="65"/>
      <c r="J24" s="1067"/>
      <c r="K24" s="1068"/>
      <c r="L24" s="211"/>
      <c r="M24" s="1073" t="str">
        <f t="shared" si="2"/>
        <v/>
      </c>
      <c r="N24" s="1074"/>
      <c r="O24" s="67"/>
      <c r="P24" s="362"/>
      <c r="Q24" s="1071"/>
      <c r="R24" s="1071"/>
      <c r="T24" s="122" t="str">
        <f t="shared" si="21"/>
        <v/>
      </c>
      <c r="U24" s="123" t="str">
        <f t="shared" si="4"/>
        <v/>
      </c>
      <c r="V24" s="123" t="str">
        <f t="shared" si="19"/>
        <v/>
      </c>
      <c r="W24" s="123" t="str">
        <f t="shared" si="20"/>
        <v/>
      </c>
      <c r="X24" s="123" t="str">
        <f t="shared" si="5"/>
        <v/>
      </c>
      <c r="Y24" s="123" t="str">
        <f t="shared" si="6"/>
        <v/>
      </c>
      <c r="Z24" s="124" t="str">
        <f t="shared" si="7"/>
        <v/>
      </c>
      <c r="AA24" s="123" t="str">
        <f t="shared" si="8"/>
        <v/>
      </c>
      <c r="AB24" s="125" t="str">
        <f t="shared" si="9"/>
        <v/>
      </c>
      <c r="AC24" s="123" t="str">
        <f t="shared" si="10"/>
        <v/>
      </c>
      <c r="AD24" s="125" t="str">
        <f t="shared" si="11"/>
        <v/>
      </c>
      <c r="AE24" s="125" t="str">
        <f t="shared" si="12"/>
        <v/>
      </c>
      <c r="AF24" s="123" t="str">
        <f t="shared" si="13"/>
        <v/>
      </c>
      <c r="AG24" s="123" t="str">
        <f t="shared" si="14"/>
        <v/>
      </c>
      <c r="AH24" s="123" t="str">
        <f t="shared" si="15"/>
        <v/>
      </c>
      <c r="AI24" s="123" t="str">
        <f t="shared" si="16"/>
        <v/>
      </c>
      <c r="AJ24" s="126" t="str">
        <f t="shared" si="17"/>
        <v/>
      </c>
    </row>
    <row r="25" spans="1:36" ht="21" customHeight="1" x14ac:dyDescent="0.35">
      <c r="A25" s="145">
        <v>7</v>
      </c>
      <c r="B25" s="65"/>
      <c r="C25" s="66"/>
      <c r="D25" s="67"/>
      <c r="E25" s="68"/>
      <c r="F25" s="69" t="str">
        <f>IF(A25&gt;'3)招へい者4)受入れ体制'!$L$31,"",'1)受入れ機関概要'!$C$8)</f>
        <v/>
      </c>
      <c r="G25" s="69" t="str">
        <f>IF(A25&gt;'3)招へい者4)受入れ体制'!$L$31,"",'1)受入れ機関概要'!$F$8)</f>
        <v/>
      </c>
      <c r="H25" s="163" t="str">
        <f t="shared" si="18"/>
        <v/>
      </c>
      <c r="I25" s="65"/>
      <c r="J25" s="1067"/>
      <c r="K25" s="1068"/>
      <c r="L25" s="211"/>
      <c r="M25" s="1073" t="str">
        <f t="shared" si="2"/>
        <v/>
      </c>
      <c r="N25" s="1074"/>
      <c r="O25" s="67"/>
      <c r="P25" s="362"/>
      <c r="Q25" s="1071"/>
      <c r="R25" s="1071"/>
      <c r="T25" s="122" t="str">
        <f t="shared" si="21"/>
        <v/>
      </c>
      <c r="U25" s="123" t="str">
        <f t="shared" si="4"/>
        <v/>
      </c>
      <c r="V25" s="123" t="str">
        <f t="shared" si="19"/>
        <v/>
      </c>
      <c r="W25" s="123" t="str">
        <f t="shared" si="20"/>
        <v/>
      </c>
      <c r="X25" s="123" t="str">
        <f t="shared" si="5"/>
        <v/>
      </c>
      <c r="Y25" s="123" t="str">
        <f t="shared" si="6"/>
        <v/>
      </c>
      <c r="Z25" s="124" t="str">
        <f t="shared" si="7"/>
        <v/>
      </c>
      <c r="AA25" s="123" t="str">
        <f t="shared" si="8"/>
        <v/>
      </c>
      <c r="AB25" s="125" t="str">
        <f t="shared" si="9"/>
        <v/>
      </c>
      <c r="AC25" s="123" t="str">
        <f t="shared" si="10"/>
        <v/>
      </c>
      <c r="AD25" s="125" t="str">
        <f t="shared" si="11"/>
        <v/>
      </c>
      <c r="AE25" s="125" t="str">
        <f t="shared" si="12"/>
        <v/>
      </c>
      <c r="AF25" s="123" t="str">
        <f t="shared" si="13"/>
        <v/>
      </c>
      <c r="AG25" s="123" t="str">
        <f t="shared" si="14"/>
        <v/>
      </c>
      <c r="AH25" s="123" t="str">
        <f t="shared" si="15"/>
        <v/>
      </c>
      <c r="AI25" s="123" t="str">
        <f t="shared" si="16"/>
        <v/>
      </c>
      <c r="AJ25" s="126" t="str">
        <f t="shared" si="17"/>
        <v/>
      </c>
    </row>
    <row r="26" spans="1:36" ht="21" customHeight="1" x14ac:dyDescent="0.35">
      <c r="A26" s="145">
        <v>8</v>
      </c>
      <c r="B26" s="65"/>
      <c r="C26" s="66"/>
      <c r="D26" s="67"/>
      <c r="E26" s="68"/>
      <c r="F26" s="69" t="str">
        <f>IF(A26&gt;'3)招へい者4)受入れ体制'!$L$31,"",'1)受入れ機関概要'!$C$8)</f>
        <v/>
      </c>
      <c r="G26" s="69" t="str">
        <f>IF(A26&gt;'3)招へい者4)受入れ体制'!$L$31,"",'1)受入れ機関概要'!$F$8)</f>
        <v/>
      </c>
      <c r="H26" s="163" t="str">
        <f t="shared" si="18"/>
        <v/>
      </c>
      <c r="I26" s="65"/>
      <c r="J26" s="1067"/>
      <c r="K26" s="1068"/>
      <c r="L26" s="211"/>
      <c r="M26" s="1073" t="str">
        <f t="shared" si="2"/>
        <v/>
      </c>
      <c r="N26" s="1074"/>
      <c r="O26" s="67"/>
      <c r="P26" s="362"/>
      <c r="Q26" s="1071"/>
      <c r="R26" s="1071"/>
      <c r="T26" s="122" t="str">
        <f t="shared" si="21"/>
        <v/>
      </c>
      <c r="U26" s="123" t="str">
        <f t="shared" si="4"/>
        <v/>
      </c>
      <c r="V26" s="123" t="str">
        <f t="shared" si="19"/>
        <v/>
      </c>
      <c r="W26" s="123" t="str">
        <f t="shared" si="20"/>
        <v/>
      </c>
      <c r="X26" s="123" t="str">
        <f t="shared" si="5"/>
        <v/>
      </c>
      <c r="Y26" s="123" t="str">
        <f t="shared" si="6"/>
        <v/>
      </c>
      <c r="Z26" s="124" t="str">
        <f t="shared" si="7"/>
        <v/>
      </c>
      <c r="AA26" s="123" t="str">
        <f t="shared" si="8"/>
        <v/>
      </c>
      <c r="AB26" s="125" t="str">
        <f t="shared" si="9"/>
        <v/>
      </c>
      <c r="AC26" s="123" t="str">
        <f t="shared" si="10"/>
        <v/>
      </c>
      <c r="AD26" s="125" t="str">
        <f t="shared" si="11"/>
        <v/>
      </c>
      <c r="AE26" s="125" t="str">
        <f t="shared" si="12"/>
        <v/>
      </c>
      <c r="AF26" s="123" t="str">
        <f t="shared" si="13"/>
        <v/>
      </c>
      <c r="AG26" s="123" t="str">
        <f t="shared" si="14"/>
        <v/>
      </c>
      <c r="AH26" s="123" t="str">
        <f t="shared" si="15"/>
        <v/>
      </c>
      <c r="AI26" s="123" t="str">
        <f t="shared" si="16"/>
        <v/>
      </c>
      <c r="AJ26" s="126" t="str">
        <f t="shared" si="17"/>
        <v/>
      </c>
    </row>
    <row r="27" spans="1:36" ht="21" customHeight="1" x14ac:dyDescent="0.35">
      <c r="A27" s="145">
        <v>9</v>
      </c>
      <c r="B27" s="65"/>
      <c r="C27" s="66"/>
      <c r="D27" s="67"/>
      <c r="E27" s="68"/>
      <c r="F27" s="69" t="str">
        <f>IF(A27&gt;'3)招へい者4)受入れ体制'!$L$31,"",'1)受入れ機関概要'!$C$8)</f>
        <v/>
      </c>
      <c r="G27" s="69" t="str">
        <f>IF(A27&gt;'3)招へい者4)受入れ体制'!$L$31,"",'1)受入れ機関概要'!$F$8)</f>
        <v/>
      </c>
      <c r="H27" s="163" t="str">
        <f t="shared" si="18"/>
        <v/>
      </c>
      <c r="I27" s="65"/>
      <c r="J27" s="1067"/>
      <c r="K27" s="1068"/>
      <c r="L27" s="211"/>
      <c r="M27" s="1073" t="str">
        <f t="shared" si="2"/>
        <v/>
      </c>
      <c r="N27" s="1074"/>
      <c r="O27" s="67"/>
      <c r="P27" s="362"/>
      <c r="Q27" s="1071"/>
      <c r="R27" s="1071"/>
      <c r="T27" s="122" t="str">
        <f t="shared" si="21"/>
        <v/>
      </c>
      <c r="U27" s="123" t="str">
        <f t="shared" si="4"/>
        <v/>
      </c>
      <c r="V27" s="123" t="str">
        <f t="shared" si="19"/>
        <v/>
      </c>
      <c r="W27" s="123" t="str">
        <f t="shared" si="20"/>
        <v/>
      </c>
      <c r="X27" s="123" t="str">
        <f t="shared" si="5"/>
        <v/>
      </c>
      <c r="Y27" s="123" t="str">
        <f t="shared" si="6"/>
        <v/>
      </c>
      <c r="Z27" s="124" t="str">
        <f t="shared" si="7"/>
        <v/>
      </c>
      <c r="AA27" s="123" t="str">
        <f t="shared" si="8"/>
        <v/>
      </c>
      <c r="AB27" s="125" t="str">
        <f t="shared" si="9"/>
        <v/>
      </c>
      <c r="AC27" s="123" t="str">
        <f t="shared" si="10"/>
        <v/>
      </c>
      <c r="AD27" s="125" t="str">
        <f t="shared" si="11"/>
        <v/>
      </c>
      <c r="AE27" s="125" t="str">
        <f t="shared" si="12"/>
        <v/>
      </c>
      <c r="AF27" s="123" t="str">
        <f t="shared" si="13"/>
        <v/>
      </c>
      <c r="AG27" s="123" t="str">
        <f t="shared" si="14"/>
        <v/>
      </c>
      <c r="AH27" s="123" t="str">
        <f t="shared" si="15"/>
        <v/>
      </c>
      <c r="AI27" s="123" t="str">
        <f t="shared" si="16"/>
        <v/>
      </c>
      <c r="AJ27" s="126" t="str">
        <f t="shared" si="17"/>
        <v/>
      </c>
    </row>
    <row r="28" spans="1:36" ht="21" customHeight="1" x14ac:dyDescent="0.35">
      <c r="A28" s="145">
        <v>10</v>
      </c>
      <c r="B28" s="65"/>
      <c r="C28" s="66"/>
      <c r="D28" s="67"/>
      <c r="E28" s="68"/>
      <c r="F28" s="69" t="str">
        <f>IF(A28&gt;'3)招へい者4)受入れ体制'!$L$31,"",'1)受入れ機関概要'!$C$8)</f>
        <v/>
      </c>
      <c r="G28" s="69" t="str">
        <f>IF(A28&gt;'3)招へい者4)受入れ体制'!$L$31,"",'1)受入れ機関概要'!$F$8)</f>
        <v/>
      </c>
      <c r="H28" s="163" t="str">
        <f t="shared" si="18"/>
        <v/>
      </c>
      <c r="I28" s="65"/>
      <c r="J28" s="1067"/>
      <c r="K28" s="1068"/>
      <c r="L28" s="211"/>
      <c r="M28" s="1073" t="str">
        <f t="shared" si="2"/>
        <v/>
      </c>
      <c r="N28" s="1074"/>
      <c r="O28" s="67"/>
      <c r="P28" s="362"/>
      <c r="Q28" s="1071"/>
      <c r="R28" s="1071"/>
      <c r="T28" s="122" t="str">
        <f t="shared" si="21"/>
        <v/>
      </c>
      <c r="U28" s="123" t="str">
        <f t="shared" si="4"/>
        <v/>
      </c>
      <c r="V28" s="123" t="str">
        <f t="shared" si="19"/>
        <v/>
      </c>
      <c r="W28" s="123" t="str">
        <f t="shared" si="20"/>
        <v/>
      </c>
      <c r="X28" s="123" t="str">
        <f t="shared" si="5"/>
        <v/>
      </c>
      <c r="Y28" s="123" t="str">
        <f t="shared" si="6"/>
        <v/>
      </c>
      <c r="Z28" s="124" t="str">
        <f t="shared" si="7"/>
        <v/>
      </c>
      <c r="AA28" s="123" t="str">
        <f t="shared" si="8"/>
        <v/>
      </c>
      <c r="AB28" s="125" t="str">
        <f t="shared" si="9"/>
        <v/>
      </c>
      <c r="AC28" s="123" t="str">
        <f t="shared" si="10"/>
        <v/>
      </c>
      <c r="AD28" s="125" t="str">
        <f t="shared" si="11"/>
        <v/>
      </c>
      <c r="AE28" s="125" t="str">
        <f t="shared" si="12"/>
        <v/>
      </c>
      <c r="AF28" s="123" t="str">
        <f t="shared" si="13"/>
        <v/>
      </c>
      <c r="AG28" s="123" t="str">
        <f t="shared" si="14"/>
        <v/>
      </c>
      <c r="AH28" s="123" t="str">
        <f t="shared" si="15"/>
        <v/>
      </c>
      <c r="AI28" s="123" t="str">
        <f t="shared" si="16"/>
        <v/>
      </c>
      <c r="AJ28" s="126" t="str">
        <f t="shared" si="17"/>
        <v/>
      </c>
    </row>
    <row r="29" spans="1:36" ht="21" customHeight="1" x14ac:dyDescent="0.35">
      <c r="A29" s="145">
        <v>11</v>
      </c>
      <c r="B29" s="65"/>
      <c r="C29" s="66"/>
      <c r="D29" s="67"/>
      <c r="E29" s="68"/>
      <c r="F29" s="69" t="str">
        <f>IF(A29&gt;'3)招へい者4)受入れ体制'!$L$31,"",'1)受入れ機関概要'!$C$8)</f>
        <v/>
      </c>
      <c r="G29" s="69" t="str">
        <f>IF(A29&gt;'3)招へい者4)受入れ体制'!$L$31,"",'1)受入れ機関概要'!$F$8)</f>
        <v/>
      </c>
      <c r="H29" s="163" t="str">
        <f t="shared" si="18"/>
        <v/>
      </c>
      <c r="I29" s="65"/>
      <c r="J29" s="1067"/>
      <c r="K29" s="1068"/>
      <c r="L29" s="211"/>
      <c r="M29" s="1073" t="str">
        <f t="shared" si="2"/>
        <v/>
      </c>
      <c r="N29" s="1074"/>
      <c r="O29" s="67"/>
      <c r="P29" s="362"/>
      <c r="Q29" s="1071"/>
      <c r="R29" s="1071"/>
      <c r="T29" s="122" t="str">
        <f t="shared" si="21"/>
        <v/>
      </c>
      <c r="U29" s="123" t="str">
        <f t="shared" si="4"/>
        <v/>
      </c>
      <c r="V29" s="123" t="str">
        <f t="shared" si="19"/>
        <v/>
      </c>
      <c r="W29" s="123" t="str">
        <f t="shared" si="20"/>
        <v/>
      </c>
      <c r="X29" s="123" t="str">
        <f t="shared" si="5"/>
        <v/>
      </c>
      <c r="Y29" s="123" t="str">
        <f t="shared" si="6"/>
        <v/>
      </c>
      <c r="Z29" s="124" t="str">
        <f t="shared" si="7"/>
        <v/>
      </c>
      <c r="AA29" s="123" t="str">
        <f t="shared" si="8"/>
        <v/>
      </c>
      <c r="AB29" s="125" t="str">
        <f t="shared" si="9"/>
        <v/>
      </c>
      <c r="AC29" s="123" t="str">
        <f t="shared" si="10"/>
        <v/>
      </c>
      <c r="AD29" s="125" t="str">
        <f t="shared" si="11"/>
        <v/>
      </c>
      <c r="AE29" s="125" t="str">
        <f t="shared" si="12"/>
        <v/>
      </c>
      <c r="AF29" s="123" t="str">
        <f t="shared" si="13"/>
        <v/>
      </c>
      <c r="AG29" s="123" t="str">
        <f t="shared" si="14"/>
        <v/>
      </c>
      <c r="AH29" s="123" t="str">
        <f t="shared" si="15"/>
        <v/>
      </c>
      <c r="AI29" s="123" t="str">
        <f t="shared" si="16"/>
        <v/>
      </c>
      <c r="AJ29" s="126" t="str">
        <f t="shared" si="17"/>
        <v/>
      </c>
    </row>
    <row r="30" spans="1:36" ht="21" customHeight="1" x14ac:dyDescent="0.35">
      <c r="A30" s="145">
        <v>12</v>
      </c>
      <c r="B30" s="65"/>
      <c r="C30" s="66"/>
      <c r="D30" s="67"/>
      <c r="E30" s="68"/>
      <c r="F30" s="69" t="str">
        <f>IF(A30&gt;'3)招へい者4)受入れ体制'!$L$31,"",'1)受入れ機関概要'!$C$8)</f>
        <v/>
      </c>
      <c r="G30" s="69" t="str">
        <f>IF(A30&gt;'3)招へい者4)受入れ体制'!$L$31,"",'1)受入れ機関概要'!$F$8)</f>
        <v/>
      </c>
      <c r="H30" s="163" t="str">
        <f t="shared" si="18"/>
        <v/>
      </c>
      <c r="I30" s="65"/>
      <c r="J30" s="1067"/>
      <c r="K30" s="1068"/>
      <c r="L30" s="211"/>
      <c r="M30" s="1073" t="str">
        <f t="shared" si="2"/>
        <v/>
      </c>
      <c r="N30" s="1074"/>
      <c r="O30" s="67"/>
      <c r="P30" s="362"/>
      <c r="Q30" s="1071"/>
      <c r="R30" s="1071"/>
      <c r="T30" s="122" t="str">
        <f t="shared" si="21"/>
        <v/>
      </c>
      <c r="U30" s="123" t="str">
        <f t="shared" si="4"/>
        <v/>
      </c>
      <c r="V30" s="123" t="str">
        <f t="shared" si="19"/>
        <v/>
      </c>
      <c r="W30" s="123" t="str">
        <f t="shared" si="20"/>
        <v/>
      </c>
      <c r="X30" s="123" t="str">
        <f t="shared" si="5"/>
        <v/>
      </c>
      <c r="Y30" s="123" t="str">
        <f t="shared" si="6"/>
        <v/>
      </c>
      <c r="Z30" s="124" t="str">
        <f t="shared" si="7"/>
        <v/>
      </c>
      <c r="AA30" s="123" t="str">
        <f t="shared" si="8"/>
        <v/>
      </c>
      <c r="AB30" s="125" t="str">
        <f t="shared" si="9"/>
        <v/>
      </c>
      <c r="AC30" s="123" t="str">
        <f t="shared" si="10"/>
        <v/>
      </c>
      <c r="AD30" s="125" t="str">
        <f t="shared" si="11"/>
        <v/>
      </c>
      <c r="AE30" s="125" t="str">
        <f t="shared" si="12"/>
        <v/>
      </c>
      <c r="AF30" s="123" t="str">
        <f t="shared" si="13"/>
        <v/>
      </c>
      <c r="AG30" s="123" t="str">
        <f t="shared" si="14"/>
        <v/>
      </c>
      <c r="AH30" s="123" t="str">
        <f t="shared" si="15"/>
        <v/>
      </c>
      <c r="AI30" s="123" t="str">
        <f t="shared" si="16"/>
        <v/>
      </c>
      <c r="AJ30" s="126" t="str">
        <f t="shared" si="17"/>
        <v/>
      </c>
    </row>
    <row r="31" spans="1:36" ht="21" customHeight="1" x14ac:dyDescent="0.35">
      <c r="A31" s="145">
        <v>13</v>
      </c>
      <c r="B31" s="65"/>
      <c r="C31" s="66"/>
      <c r="D31" s="67"/>
      <c r="E31" s="68"/>
      <c r="F31" s="69" t="str">
        <f>IF(A31&gt;'3)招へい者4)受入れ体制'!$L$31,"",'1)受入れ機関概要'!$C$8)</f>
        <v/>
      </c>
      <c r="G31" s="69" t="str">
        <f>IF(A31&gt;'3)招へい者4)受入れ体制'!$L$31,"",'1)受入れ機関概要'!$F$8)</f>
        <v/>
      </c>
      <c r="H31" s="163" t="str">
        <f t="shared" si="18"/>
        <v/>
      </c>
      <c r="I31" s="65"/>
      <c r="J31" s="1067"/>
      <c r="K31" s="1068"/>
      <c r="L31" s="211"/>
      <c r="M31" s="1073" t="str">
        <f t="shared" si="2"/>
        <v/>
      </c>
      <c r="N31" s="1074"/>
      <c r="O31" s="67"/>
      <c r="P31" s="362"/>
      <c r="Q31" s="1071"/>
      <c r="R31" s="1071"/>
      <c r="T31" s="122" t="str">
        <f t="shared" si="21"/>
        <v/>
      </c>
      <c r="U31" s="123" t="str">
        <f t="shared" si="4"/>
        <v/>
      </c>
      <c r="V31" s="123" t="str">
        <f t="shared" si="19"/>
        <v/>
      </c>
      <c r="W31" s="123" t="str">
        <f t="shared" si="20"/>
        <v/>
      </c>
      <c r="X31" s="123" t="str">
        <f t="shared" si="5"/>
        <v/>
      </c>
      <c r="Y31" s="123" t="str">
        <f t="shared" si="6"/>
        <v/>
      </c>
      <c r="Z31" s="124" t="str">
        <f t="shared" si="7"/>
        <v/>
      </c>
      <c r="AA31" s="123" t="str">
        <f t="shared" si="8"/>
        <v/>
      </c>
      <c r="AB31" s="125" t="str">
        <f t="shared" si="9"/>
        <v/>
      </c>
      <c r="AC31" s="123" t="str">
        <f t="shared" si="10"/>
        <v/>
      </c>
      <c r="AD31" s="125" t="str">
        <f t="shared" si="11"/>
        <v/>
      </c>
      <c r="AE31" s="125" t="str">
        <f t="shared" si="12"/>
        <v/>
      </c>
      <c r="AF31" s="123" t="str">
        <f t="shared" si="13"/>
        <v/>
      </c>
      <c r="AG31" s="123" t="str">
        <f t="shared" si="14"/>
        <v/>
      </c>
      <c r="AH31" s="123" t="str">
        <f t="shared" si="15"/>
        <v/>
      </c>
      <c r="AI31" s="123" t="str">
        <f t="shared" si="16"/>
        <v/>
      </c>
      <c r="AJ31" s="126" t="str">
        <f t="shared" si="17"/>
        <v/>
      </c>
    </row>
    <row r="32" spans="1:36" ht="21" customHeight="1" x14ac:dyDescent="0.35">
      <c r="A32" s="145">
        <v>14</v>
      </c>
      <c r="B32" s="65"/>
      <c r="C32" s="66"/>
      <c r="D32" s="67"/>
      <c r="E32" s="68"/>
      <c r="F32" s="69" t="str">
        <f>IF(A32&gt;'3)招へい者4)受入れ体制'!$L$31,"",'1)受入れ機関概要'!$C$8)</f>
        <v/>
      </c>
      <c r="G32" s="69" t="str">
        <f>IF(A32&gt;'3)招へい者4)受入れ体制'!$L$31,"",'1)受入れ機関概要'!$F$8)</f>
        <v/>
      </c>
      <c r="H32" s="163" t="str">
        <f t="shared" si="18"/>
        <v/>
      </c>
      <c r="I32" s="65"/>
      <c r="J32" s="1067"/>
      <c r="K32" s="1068"/>
      <c r="L32" s="211"/>
      <c r="M32" s="1073" t="str">
        <f t="shared" si="2"/>
        <v/>
      </c>
      <c r="N32" s="1074"/>
      <c r="O32" s="67"/>
      <c r="P32" s="362"/>
      <c r="Q32" s="1071"/>
      <c r="R32" s="1071"/>
      <c r="T32" s="122" t="str">
        <f t="shared" si="21"/>
        <v/>
      </c>
      <c r="U32" s="123" t="str">
        <f t="shared" si="4"/>
        <v/>
      </c>
      <c r="V32" s="123" t="str">
        <f t="shared" si="19"/>
        <v/>
      </c>
      <c r="W32" s="123" t="str">
        <f t="shared" si="20"/>
        <v/>
      </c>
      <c r="X32" s="123" t="str">
        <f t="shared" si="5"/>
        <v/>
      </c>
      <c r="Y32" s="123" t="str">
        <f t="shared" si="6"/>
        <v/>
      </c>
      <c r="Z32" s="124" t="str">
        <f t="shared" si="7"/>
        <v/>
      </c>
      <c r="AA32" s="123" t="str">
        <f t="shared" si="8"/>
        <v/>
      </c>
      <c r="AB32" s="125" t="str">
        <f t="shared" si="9"/>
        <v/>
      </c>
      <c r="AC32" s="123" t="str">
        <f t="shared" si="10"/>
        <v/>
      </c>
      <c r="AD32" s="125" t="str">
        <f t="shared" si="11"/>
        <v/>
      </c>
      <c r="AE32" s="125" t="str">
        <f t="shared" si="12"/>
        <v/>
      </c>
      <c r="AF32" s="123" t="str">
        <f t="shared" si="13"/>
        <v/>
      </c>
      <c r="AG32" s="123" t="str">
        <f t="shared" si="14"/>
        <v/>
      </c>
      <c r="AH32" s="123" t="str">
        <f t="shared" si="15"/>
        <v/>
      </c>
      <c r="AI32" s="123" t="str">
        <f t="shared" si="16"/>
        <v/>
      </c>
      <c r="AJ32" s="126" t="str">
        <f t="shared" si="17"/>
        <v/>
      </c>
    </row>
    <row r="33" spans="1:36" ht="21" customHeight="1" x14ac:dyDescent="0.35">
      <c r="A33" s="145">
        <v>15</v>
      </c>
      <c r="B33" s="65"/>
      <c r="C33" s="66"/>
      <c r="D33" s="67"/>
      <c r="E33" s="68"/>
      <c r="F33" s="69" t="str">
        <f>IF(A33&gt;'3)招へい者4)受入れ体制'!$L$31,"",'1)受入れ機関概要'!$C$8)</f>
        <v/>
      </c>
      <c r="G33" s="69" t="str">
        <f>IF(A33&gt;'3)招へい者4)受入れ体制'!$L$31,"",'1)受入れ機関概要'!$F$8)</f>
        <v/>
      </c>
      <c r="H33" s="163" t="str">
        <f t="shared" si="18"/>
        <v/>
      </c>
      <c r="I33" s="65"/>
      <c r="J33" s="1067"/>
      <c r="K33" s="1068"/>
      <c r="L33" s="211"/>
      <c r="M33" s="1073" t="str">
        <f t="shared" si="2"/>
        <v/>
      </c>
      <c r="N33" s="1074"/>
      <c r="O33" s="67"/>
      <c r="P33" s="362"/>
      <c r="Q33" s="1071"/>
      <c r="R33" s="1071"/>
      <c r="T33" s="122" t="str">
        <f t="shared" si="21"/>
        <v/>
      </c>
      <c r="U33" s="123" t="str">
        <f t="shared" si="4"/>
        <v/>
      </c>
      <c r="V33" s="123" t="str">
        <f t="shared" si="19"/>
        <v/>
      </c>
      <c r="W33" s="123" t="str">
        <f t="shared" si="20"/>
        <v/>
      </c>
      <c r="X33" s="123" t="str">
        <f t="shared" si="5"/>
        <v/>
      </c>
      <c r="Y33" s="123" t="str">
        <f t="shared" si="6"/>
        <v/>
      </c>
      <c r="Z33" s="124" t="str">
        <f t="shared" si="7"/>
        <v/>
      </c>
      <c r="AA33" s="123" t="str">
        <f t="shared" si="8"/>
        <v/>
      </c>
      <c r="AB33" s="125" t="str">
        <f t="shared" si="9"/>
        <v/>
      </c>
      <c r="AC33" s="123" t="str">
        <f t="shared" si="10"/>
        <v/>
      </c>
      <c r="AD33" s="125" t="str">
        <f t="shared" si="11"/>
        <v/>
      </c>
      <c r="AE33" s="125" t="str">
        <f t="shared" si="12"/>
        <v/>
      </c>
      <c r="AF33" s="123" t="str">
        <f t="shared" si="13"/>
        <v/>
      </c>
      <c r="AG33" s="123" t="str">
        <f t="shared" si="14"/>
        <v/>
      </c>
      <c r="AH33" s="123" t="str">
        <f t="shared" si="15"/>
        <v/>
      </c>
      <c r="AI33" s="123" t="str">
        <f t="shared" si="16"/>
        <v/>
      </c>
      <c r="AJ33" s="126" t="str">
        <f t="shared" si="17"/>
        <v/>
      </c>
    </row>
    <row r="34" spans="1:36" ht="21" hidden="1" customHeight="1" x14ac:dyDescent="0.35">
      <c r="A34" s="444">
        <v>16</v>
      </c>
      <c r="B34" s="445"/>
      <c r="C34" s="446"/>
      <c r="D34" s="447"/>
      <c r="E34" s="448"/>
      <c r="F34" s="448" t="str">
        <f>IF(A34&gt;'3)招へい者4)受入れ体制'!$L$31,"",'1)受入れ機関概要'!$C$8)</f>
        <v/>
      </c>
      <c r="G34" s="448" t="str">
        <f>IF(A34&gt;'3)招へい者4)受入れ体制'!$L$31,"",'1)受入れ機関概要'!$F$8)</f>
        <v/>
      </c>
      <c r="H34" s="163" t="str">
        <f t="shared" si="18"/>
        <v/>
      </c>
      <c r="I34" s="445"/>
      <c r="J34" s="1077"/>
      <c r="K34" s="1078"/>
      <c r="L34" s="449"/>
      <c r="M34" s="1073" t="str">
        <f t="shared" si="2"/>
        <v/>
      </c>
      <c r="N34" s="1074"/>
      <c r="O34" s="447"/>
      <c r="P34" s="447"/>
      <c r="Q34" s="1072"/>
      <c r="R34" s="1072"/>
      <c r="S34" s="47"/>
      <c r="T34" s="122" t="str">
        <f t="shared" si="21"/>
        <v/>
      </c>
      <c r="U34" s="123" t="str">
        <f t="shared" si="4"/>
        <v/>
      </c>
      <c r="V34" s="123" t="str">
        <f t="shared" si="19"/>
        <v/>
      </c>
      <c r="W34" s="123" t="str">
        <f t="shared" si="20"/>
        <v/>
      </c>
      <c r="X34" s="123" t="str">
        <f t="shared" si="5"/>
        <v/>
      </c>
      <c r="Y34" s="123" t="str">
        <f t="shared" si="6"/>
        <v/>
      </c>
      <c r="Z34" s="124" t="str">
        <f t="shared" si="7"/>
        <v/>
      </c>
      <c r="AA34" s="123" t="str">
        <f t="shared" si="8"/>
        <v/>
      </c>
      <c r="AB34" s="125" t="str">
        <f t="shared" si="9"/>
        <v/>
      </c>
      <c r="AC34" s="123" t="str">
        <f t="shared" si="10"/>
        <v/>
      </c>
      <c r="AD34" s="125" t="str">
        <f t="shared" si="11"/>
        <v/>
      </c>
      <c r="AE34" s="125" t="str">
        <f t="shared" si="12"/>
        <v/>
      </c>
      <c r="AF34" s="123" t="str">
        <f t="shared" si="13"/>
        <v/>
      </c>
      <c r="AG34" s="123" t="str">
        <f t="shared" si="14"/>
        <v/>
      </c>
      <c r="AH34" s="123" t="str">
        <f t="shared" si="15"/>
        <v/>
      </c>
      <c r="AI34" s="123" t="str">
        <f t="shared" si="16"/>
        <v/>
      </c>
      <c r="AJ34" s="126" t="str">
        <f t="shared" si="17"/>
        <v/>
      </c>
    </row>
    <row r="35" spans="1:36" ht="21" hidden="1" customHeight="1" x14ac:dyDescent="0.35">
      <c r="A35" s="444">
        <v>17</v>
      </c>
      <c r="B35" s="445"/>
      <c r="C35" s="446"/>
      <c r="D35" s="447"/>
      <c r="E35" s="448"/>
      <c r="F35" s="448" t="str">
        <f>IF(A35&gt;'3)招へい者4)受入れ体制'!$L$31,"",'1)受入れ機関概要'!$C$8)</f>
        <v/>
      </c>
      <c r="G35" s="448" t="str">
        <f>IF(A35&gt;'3)招へい者4)受入れ体制'!$L$31,"",'1)受入れ機関概要'!$F$8)</f>
        <v/>
      </c>
      <c r="H35" s="163" t="str">
        <f t="shared" si="18"/>
        <v/>
      </c>
      <c r="I35" s="445"/>
      <c r="J35" s="1077"/>
      <c r="K35" s="1078"/>
      <c r="L35" s="449"/>
      <c r="M35" s="1073" t="str">
        <f t="shared" si="2"/>
        <v/>
      </c>
      <c r="N35" s="1074"/>
      <c r="O35" s="447"/>
      <c r="P35" s="447"/>
      <c r="Q35" s="1072"/>
      <c r="R35" s="1072"/>
      <c r="T35" s="122" t="str">
        <f t="shared" si="21"/>
        <v/>
      </c>
      <c r="U35" s="123" t="str">
        <f t="shared" si="4"/>
        <v/>
      </c>
      <c r="V35" s="123" t="str">
        <f t="shared" si="19"/>
        <v/>
      </c>
      <c r="W35" s="123" t="str">
        <f t="shared" si="20"/>
        <v/>
      </c>
      <c r="X35" s="123" t="str">
        <f t="shared" si="5"/>
        <v/>
      </c>
      <c r="Y35" s="123" t="str">
        <f t="shared" si="6"/>
        <v/>
      </c>
      <c r="Z35" s="124" t="str">
        <f t="shared" si="7"/>
        <v/>
      </c>
      <c r="AA35" s="123" t="str">
        <f t="shared" si="8"/>
        <v/>
      </c>
      <c r="AB35" s="125" t="str">
        <f t="shared" si="9"/>
        <v/>
      </c>
      <c r="AC35" s="123" t="str">
        <f t="shared" si="10"/>
        <v/>
      </c>
      <c r="AD35" s="125" t="str">
        <f t="shared" si="11"/>
        <v/>
      </c>
      <c r="AE35" s="125" t="str">
        <f t="shared" si="12"/>
        <v/>
      </c>
      <c r="AF35" s="123" t="str">
        <f t="shared" si="13"/>
        <v/>
      </c>
      <c r="AG35" s="123" t="str">
        <f t="shared" si="14"/>
        <v/>
      </c>
      <c r="AH35" s="123" t="str">
        <f t="shared" si="15"/>
        <v/>
      </c>
      <c r="AI35" s="123" t="str">
        <f t="shared" si="16"/>
        <v/>
      </c>
      <c r="AJ35" s="126" t="str">
        <f t="shared" si="17"/>
        <v/>
      </c>
    </row>
    <row r="36" spans="1:36" ht="21" hidden="1" customHeight="1" x14ac:dyDescent="0.35">
      <c r="A36" s="444">
        <v>18</v>
      </c>
      <c r="B36" s="445"/>
      <c r="C36" s="446"/>
      <c r="D36" s="447"/>
      <c r="E36" s="448"/>
      <c r="F36" s="448" t="str">
        <f>IF(A36&gt;'3)招へい者4)受入れ体制'!$L$31,"",'1)受入れ機関概要'!$C$8)</f>
        <v/>
      </c>
      <c r="G36" s="448" t="str">
        <f>IF(A36&gt;'3)招へい者4)受入れ体制'!$L$31,"",'1)受入れ機関概要'!$F$8)</f>
        <v/>
      </c>
      <c r="H36" s="163" t="str">
        <f t="shared" si="18"/>
        <v/>
      </c>
      <c r="I36" s="445"/>
      <c r="J36" s="1077"/>
      <c r="K36" s="1078"/>
      <c r="L36" s="449"/>
      <c r="M36" s="1073" t="str">
        <f t="shared" si="2"/>
        <v/>
      </c>
      <c r="N36" s="1074"/>
      <c r="O36" s="447"/>
      <c r="P36" s="447"/>
      <c r="Q36" s="1072"/>
      <c r="R36" s="1072"/>
      <c r="T36" s="122" t="str">
        <f t="shared" si="21"/>
        <v/>
      </c>
      <c r="U36" s="123" t="str">
        <f t="shared" si="4"/>
        <v/>
      </c>
      <c r="V36" s="123" t="str">
        <f t="shared" si="19"/>
        <v/>
      </c>
      <c r="W36" s="123" t="str">
        <f t="shared" si="20"/>
        <v/>
      </c>
      <c r="X36" s="123" t="str">
        <f t="shared" si="5"/>
        <v/>
      </c>
      <c r="Y36" s="123" t="str">
        <f t="shared" si="6"/>
        <v/>
      </c>
      <c r="Z36" s="124" t="str">
        <f t="shared" si="7"/>
        <v/>
      </c>
      <c r="AA36" s="123" t="str">
        <f t="shared" si="8"/>
        <v/>
      </c>
      <c r="AB36" s="125" t="str">
        <f t="shared" si="9"/>
        <v/>
      </c>
      <c r="AC36" s="123" t="str">
        <f t="shared" si="10"/>
        <v/>
      </c>
      <c r="AD36" s="125" t="str">
        <f t="shared" si="11"/>
        <v/>
      </c>
      <c r="AE36" s="125" t="str">
        <f t="shared" si="12"/>
        <v/>
      </c>
      <c r="AF36" s="123" t="str">
        <f t="shared" si="13"/>
        <v/>
      </c>
      <c r="AG36" s="123" t="str">
        <f t="shared" si="14"/>
        <v/>
      </c>
      <c r="AH36" s="123" t="str">
        <f t="shared" si="15"/>
        <v/>
      </c>
      <c r="AI36" s="123" t="str">
        <f t="shared" si="16"/>
        <v/>
      </c>
      <c r="AJ36" s="126" t="str">
        <f t="shared" si="17"/>
        <v/>
      </c>
    </row>
    <row r="37" spans="1:36" ht="21" hidden="1" customHeight="1" x14ac:dyDescent="0.35">
      <c r="A37" s="444">
        <v>19</v>
      </c>
      <c r="B37" s="445"/>
      <c r="C37" s="446"/>
      <c r="D37" s="447"/>
      <c r="E37" s="448"/>
      <c r="F37" s="448" t="str">
        <f>IF(A37&gt;'3)招へい者4)受入れ体制'!$L$31,"",'1)受入れ機関概要'!$C$8)</f>
        <v/>
      </c>
      <c r="G37" s="448" t="str">
        <f>IF(A37&gt;'3)招へい者4)受入れ体制'!$L$31,"",'1)受入れ機関概要'!$F$8)</f>
        <v/>
      </c>
      <c r="H37" s="163" t="str">
        <f t="shared" si="18"/>
        <v/>
      </c>
      <c r="I37" s="445"/>
      <c r="J37" s="1077"/>
      <c r="K37" s="1078"/>
      <c r="L37" s="449"/>
      <c r="M37" s="1073" t="str">
        <f t="shared" si="2"/>
        <v/>
      </c>
      <c r="N37" s="1074"/>
      <c r="O37" s="447"/>
      <c r="P37" s="447"/>
      <c r="Q37" s="1072"/>
      <c r="R37" s="1072"/>
      <c r="T37" s="122" t="str">
        <f t="shared" si="21"/>
        <v/>
      </c>
      <c r="U37" s="123" t="str">
        <f t="shared" si="4"/>
        <v/>
      </c>
      <c r="V37" s="123" t="str">
        <f t="shared" si="19"/>
        <v/>
      </c>
      <c r="W37" s="123" t="str">
        <f t="shared" si="20"/>
        <v/>
      </c>
      <c r="X37" s="123" t="str">
        <f t="shared" si="5"/>
        <v/>
      </c>
      <c r="Y37" s="123" t="str">
        <f t="shared" si="6"/>
        <v/>
      </c>
      <c r="Z37" s="124" t="str">
        <f t="shared" si="7"/>
        <v/>
      </c>
      <c r="AA37" s="123" t="str">
        <f t="shared" si="8"/>
        <v/>
      </c>
      <c r="AB37" s="125" t="str">
        <f t="shared" si="9"/>
        <v/>
      </c>
      <c r="AC37" s="123" t="str">
        <f t="shared" si="10"/>
        <v/>
      </c>
      <c r="AD37" s="125" t="str">
        <f t="shared" si="11"/>
        <v/>
      </c>
      <c r="AE37" s="125" t="str">
        <f t="shared" si="12"/>
        <v/>
      </c>
      <c r="AF37" s="123" t="str">
        <f t="shared" si="13"/>
        <v/>
      </c>
      <c r="AG37" s="123" t="str">
        <f t="shared" si="14"/>
        <v/>
      </c>
      <c r="AH37" s="123" t="str">
        <f t="shared" si="15"/>
        <v/>
      </c>
      <c r="AI37" s="123" t="str">
        <f t="shared" si="16"/>
        <v/>
      </c>
      <c r="AJ37" s="126" t="str">
        <f t="shared" si="17"/>
        <v/>
      </c>
    </row>
    <row r="38" spans="1:36" ht="21" hidden="1" customHeight="1" x14ac:dyDescent="0.35">
      <c r="A38" s="444">
        <v>20</v>
      </c>
      <c r="B38" s="445"/>
      <c r="C38" s="446"/>
      <c r="D38" s="447"/>
      <c r="E38" s="448"/>
      <c r="F38" s="448" t="str">
        <f>IF(A38&gt;'3)招へい者4)受入れ体制'!$L$31,"",'1)受入れ機関概要'!$C$8)</f>
        <v/>
      </c>
      <c r="G38" s="448" t="str">
        <f>IF(A38&gt;'3)招へい者4)受入れ体制'!$L$31,"",'1)受入れ機関概要'!$F$8)</f>
        <v/>
      </c>
      <c r="H38" s="163" t="str">
        <f t="shared" si="18"/>
        <v/>
      </c>
      <c r="I38" s="445"/>
      <c r="J38" s="1077"/>
      <c r="K38" s="1078"/>
      <c r="L38" s="449"/>
      <c r="M38" s="1073" t="str">
        <f t="shared" si="2"/>
        <v/>
      </c>
      <c r="N38" s="1074"/>
      <c r="O38" s="447"/>
      <c r="P38" s="447"/>
      <c r="Q38" s="1072"/>
      <c r="R38" s="1072"/>
      <c r="T38" s="122" t="str">
        <f t="shared" si="21"/>
        <v/>
      </c>
      <c r="U38" s="123" t="str">
        <f t="shared" si="4"/>
        <v/>
      </c>
      <c r="V38" s="123" t="str">
        <f t="shared" si="19"/>
        <v/>
      </c>
      <c r="W38" s="123" t="str">
        <f t="shared" si="20"/>
        <v/>
      </c>
      <c r="X38" s="123" t="str">
        <f t="shared" si="5"/>
        <v/>
      </c>
      <c r="Y38" s="123" t="str">
        <f t="shared" si="6"/>
        <v/>
      </c>
      <c r="Z38" s="124" t="str">
        <f t="shared" si="7"/>
        <v/>
      </c>
      <c r="AA38" s="123" t="str">
        <f t="shared" si="8"/>
        <v/>
      </c>
      <c r="AB38" s="125" t="str">
        <f t="shared" si="9"/>
        <v/>
      </c>
      <c r="AC38" s="123" t="str">
        <f t="shared" si="10"/>
        <v/>
      </c>
      <c r="AD38" s="125" t="str">
        <f t="shared" si="11"/>
        <v/>
      </c>
      <c r="AE38" s="125" t="str">
        <f t="shared" si="12"/>
        <v/>
      </c>
      <c r="AF38" s="123" t="str">
        <f t="shared" si="13"/>
        <v/>
      </c>
      <c r="AG38" s="123" t="str">
        <f t="shared" si="14"/>
        <v/>
      </c>
      <c r="AH38" s="123" t="str">
        <f t="shared" si="15"/>
        <v/>
      </c>
      <c r="AI38" s="123" t="str">
        <f t="shared" si="16"/>
        <v/>
      </c>
      <c r="AJ38" s="126" t="str">
        <f t="shared" si="17"/>
        <v/>
      </c>
    </row>
    <row r="39" spans="1:36" ht="21" hidden="1" customHeight="1" x14ac:dyDescent="0.35">
      <c r="A39" s="444">
        <v>21</v>
      </c>
      <c r="B39" s="445"/>
      <c r="C39" s="446"/>
      <c r="D39" s="447"/>
      <c r="E39" s="448"/>
      <c r="F39" s="448" t="str">
        <f>IF(A39&gt;'3)招へい者4)受入れ体制'!$L$31,"",'1)受入れ機関概要'!$C$8)</f>
        <v/>
      </c>
      <c r="G39" s="448" t="str">
        <f>IF(A39&gt;'3)招へい者4)受入れ体制'!$L$31,"",'1)受入れ機関概要'!$F$8)</f>
        <v/>
      </c>
      <c r="H39" s="163" t="str">
        <f t="shared" si="18"/>
        <v/>
      </c>
      <c r="I39" s="445"/>
      <c r="J39" s="1077"/>
      <c r="K39" s="1078"/>
      <c r="L39" s="449"/>
      <c r="M39" s="1073" t="str">
        <f t="shared" si="2"/>
        <v/>
      </c>
      <c r="N39" s="1074"/>
      <c r="O39" s="447"/>
      <c r="P39" s="447"/>
      <c r="Q39" s="1072"/>
      <c r="R39" s="1072"/>
      <c r="T39" s="122" t="str">
        <f t="shared" si="21"/>
        <v/>
      </c>
      <c r="U39" s="123" t="str">
        <f t="shared" si="4"/>
        <v/>
      </c>
      <c r="V39" s="123" t="str">
        <f t="shared" si="19"/>
        <v/>
      </c>
      <c r="W39" s="123" t="str">
        <f t="shared" si="20"/>
        <v/>
      </c>
      <c r="X39" s="123" t="str">
        <f t="shared" si="5"/>
        <v/>
      </c>
      <c r="Y39" s="123" t="str">
        <f t="shared" si="6"/>
        <v/>
      </c>
      <c r="Z39" s="124" t="str">
        <f t="shared" si="7"/>
        <v/>
      </c>
      <c r="AA39" s="123" t="str">
        <f t="shared" si="8"/>
        <v/>
      </c>
      <c r="AB39" s="125" t="str">
        <f t="shared" si="9"/>
        <v/>
      </c>
      <c r="AC39" s="123" t="str">
        <f t="shared" si="10"/>
        <v/>
      </c>
      <c r="AD39" s="125" t="str">
        <f t="shared" si="11"/>
        <v/>
      </c>
      <c r="AE39" s="125" t="str">
        <f t="shared" si="12"/>
        <v/>
      </c>
      <c r="AF39" s="123" t="str">
        <f t="shared" si="13"/>
        <v/>
      </c>
      <c r="AG39" s="123" t="str">
        <f t="shared" si="14"/>
        <v/>
      </c>
      <c r="AH39" s="123" t="str">
        <f t="shared" si="15"/>
        <v/>
      </c>
      <c r="AI39" s="123" t="str">
        <f t="shared" si="16"/>
        <v/>
      </c>
      <c r="AJ39" s="126" t="str">
        <f t="shared" si="17"/>
        <v/>
      </c>
    </row>
    <row r="40" spans="1:36" ht="21" hidden="1" customHeight="1" x14ac:dyDescent="0.35">
      <c r="A40" s="444">
        <v>22</v>
      </c>
      <c r="B40" s="445"/>
      <c r="C40" s="446"/>
      <c r="D40" s="447"/>
      <c r="E40" s="448"/>
      <c r="F40" s="448" t="str">
        <f>IF(A40&gt;'3)招へい者4)受入れ体制'!$L$31,"",'1)受入れ機関概要'!$C$8)</f>
        <v/>
      </c>
      <c r="G40" s="448" t="str">
        <f>IF(A40&gt;'3)招へい者4)受入れ体制'!$L$31,"",'1)受入れ機関概要'!$F$8)</f>
        <v/>
      </c>
      <c r="H40" s="163" t="str">
        <f t="shared" si="18"/>
        <v/>
      </c>
      <c r="I40" s="445"/>
      <c r="J40" s="1077"/>
      <c r="K40" s="1078"/>
      <c r="L40" s="449"/>
      <c r="M40" s="1073" t="str">
        <f t="shared" si="2"/>
        <v/>
      </c>
      <c r="N40" s="1074"/>
      <c r="O40" s="447"/>
      <c r="P40" s="447"/>
      <c r="Q40" s="1072"/>
      <c r="R40" s="1072"/>
      <c r="T40" s="122" t="str">
        <f t="shared" si="21"/>
        <v/>
      </c>
      <c r="U40" s="123" t="str">
        <f t="shared" si="4"/>
        <v/>
      </c>
      <c r="V40" s="123" t="str">
        <f t="shared" si="19"/>
        <v/>
      </c>
      <c r="W40" s="123" t="str">
        <f t="shared" si="20"/>
        <v/>
      </c>
      <c r="X40" s="123" t="str">
        <f t="shared" si="5"/>
        <v/>
      </c>
      <c r="Y40" s="123" t="str">
        <f t="shared" si="6"/>
        <v/>
      </c>
      <c r="Z40" s="124" t="str">
        <f t="shared" si="7"/>
        <v/>
      </c>
      <c r="AA40" s="123" t="str">
        <f t="shared" si="8"/>
        <v/>
      </c>
      <c r="AB40" s="125" t="str">
        <f t="shared" si="9"/>
        <v/>
      </c>
      <c r="AC40" s="123" t="str">
        <f t="shared" si="10"/>
        <v/>
      </c>
      <c r="AD40" s="125" t="str">
        <f t="shared" si="11"/>
        <v/>
      </c>
      <c r="AE40" s="125" t="str">
        <f t="shared" si="12"/>
        <v/>
      </c>
      <c r="AF40" s="123" t="str">
        <f t="shared" si="13"/>
        <v/>
      </c>
      <c r="AG40" s="123" t="str">
        <f t="shared" si="14"/>
        <v/>
      </c>
      <c r="AH40" s="123" t="str">
        <f t="shared" si="15"/>
        <v/>
      </c>
      <c r="AI40" s="123" t="str">
        <f t="shared" si="16"/>
        <v/>
      </c>
      <c r="AJ40" s="126" t="str">
        <f t="shared" si="17"/>
        <v/>
      </c>
    </row>
    <row r="41" spans="1:36" ht="21" hidden="1" customHeight="1" x14ac:dyDescent="0.35">
      <c r="A41" s="444">
        <v>23</v>
      </c>
      <c r="B41" s="445"/>
      <c r="C41" s="446"/>
      <c r="D41" s="447"/>
      <c r="E41" s="448"/>
      <c r="F41" s="448" t="str">
        <f>IF(A41&gt;'3)招へい者4)受入れ体制'!$L$31,"",'1)受入れ機関概要'!$C$8)</f>
        <v/>
      </c>
      <c r="G41" s="448" t="str">
        <f>IF(A41&gt;'3)招へい者4)受入れ体制'!$L$31,"",'1)受入れ機関概要'!$F$8)</f>
        <v/>
      </c>
      <c r="H41" s="163" t="str">
        <f t="shared" si="18"/>
        <v/>
      </c>
      <c r="I41" s="445"/>
      <c r="J41" s="1077"/>
      <c r="K41" s="1078"/>
      <c r="L41" s="449"/>
      <c r="M41" s="1073" t="str">
        <f t="shared" si="2"/>
        <v/>
      </c>
      <c r="N41" s="1074"/>
      <c r="O41" s="447"/>
      <c r="P41" s="447"/>
      <c r="Q41" s="1072"/>
      <c r="R41" s="1072"/>
      <c r="T41" s="122" t="str">
        <f t="shared" si="21"/>
        <v/>
      </c>
      <c r="U41" s="123" t="str">
        <f t="shared" si="4"/>
        <v/>
      </c>
      <c r="V41" s="123" t="str">
        <f t="shared" si="19"/>
        <v/>
      </c>
      <c r="W41" s="123" t="str">
        <f t="shared" si="20"/>
        <v/>
      </c>
      <c r="X41" s="123" t="str">
        <f t="shared" si="5"/>
        <v/>
      </c>
      <c r="Y41" s="123" t="str">
        <f t="shared" si="6"/>
        <v/>
      </c>
      <c r="Z41" s="124" t="str">
        <f t="shared" si="7"/>
        <v/>
      </c>
      <c r="AA41" s="123" t="str">
        <f t="shared" si="8"/>
        <v/>
      </c>
      <c r="AB41" s="125" t="str">
        <f t="shared" si="9"/>
        <v/>
      </c>
      <c r="AC41" s="123" t="str">
        <f t="shared" si="10"/>
        <v/>
      </c>
      <c r="AD41" s="125" t="str">
        <f t="shared" si="11"/>
        <v/>
      </c>
      <c r="AE41" s="125" t="str">
        <f t="shared" si="12"/>
        <v/>
      </c>
      <c r="AF41" s="123" t="str">
        <f t="shared" si="13"/>
        <v/>
      </c>
      <c r="AG41" s="123" t="str">
        <f t="shared" si="14"/>
        <v/>
      </c>
      <c r="AH41" s="123" t="str">
        <f t="shared" si="15"/>
        <v/>
      </c>
      <c r="AI41" s="123" t="str">
        <f t="shared" si="16"/>
        <v/>
      </c>
      <c r="AJ41" s="126" t="str">
        <f t="shared" si="17"/>
        <v/>
      </c>
    </row>
    <row r="42" spans="1:36" ht="21" hidden="1" customHeight="1" x14ac:dyDescent="0.35">
      <c r="A42" s="444">
        <v>24</v>
      </c>
      <c r="B42" s="445"/>
      <c r="C42" s="446"/>
      <c r="D42" s="447"/>
      <c r="E42" s="448"/>
      <c r="F42" s="448" t="str">
        <f>IF(A42&gt;'3)招へい者4)受入れ体制'!$L$31,"",'1)受入れ機関概要'!$C$8)</f>
        <v/>
      </c>
      <c r="G42" s="448" t="str">
        <f>IF(A42&gt;'3)招へい者4)受入れ体制'!$L$31,"",'1)受入れ機関概要'!$F$8)</f>
        <v/>
      </c>
      <c r="H42" s="163" t="str">
        <f t="shared" si="18"/>
        <v/>
      </c>
      <c r="I42" s="445"/>
      <c r="J42" s="1077"/>
      <c r="K42" s="1078"/>
      <c r="L42" s="449"/>
      <c r="M42" s="1073" t="str">
        <f t="shared" si="2"/>
        <v/>
      </c>
      <c r="N42" s="1074"/>
      <c r="O42" s="447"/>
      <c r="P42" s="447"/>
      <c r="Q42" s="1072"/>
      <c r="R42" s="1072"/>
      <c r="T42" s="122" t="str">
        <f t="shared" si="21"/>
        <v/>
      </c>
      <c r="U42" s="123" t="str">
        <f t="shared" si="4"/>
        <v/>
      </c>
      <c r="V42" s="123" t="str">
        <f t="shared" si="19"/>
        <v/>
      </c>
      <c r="W42" s="123" t="str">
        <f t="shared" si="20"/>
        <v/>
      </c>
      <c r="X42" s="123" t="str">
        <f t="shared" si="5"/>
        <v/>
      </c>
      <c r="Y42" s="123" t="str">
        <f t="shared" si="6"/>
        <v/>
      </c>
      <c r="Z42" s="124" t="str">
        <f t="shared" si="7"/>
        <v/>
      </c>
      <c r="AA42" s="123" t="str">
        <f t="shared" si="8"/>
        <v/>
      </c>
      <c r="AB42" s="125" t="str">
        <f t="shared" si="9"/>
        <v/>
      </c>
      <c r="AC42" s="123" t="str">
        <f t="shared" si="10"/>
        <v/>
      </c>
      <c r="AD42" s="125" t="str">
        <f t="shared" si="11"/>
        <v/>
      </c>
      <c r="AE42" s="125" t="str">
        <f t="shared" si="12"/>
        <v/>
      </c>
      <c r="AF42" s="123" t="str">
        <f t="shared" si="13"/>
        <v/>
      </c>
      <c r="AG42" s="123" t="str">
        <f t="shared" si="14"/>
        <v/>
      </c>
      <c r="AH42" s="123" t="str">
        <f t="shared" si="15"/>
        <v/>
      </c>
      <c r="AI42" s="123" t="str">
        <f t="shared" si="16"/>
        <v/>
      </c>
      <c r="AJ42" s="126" t="str">
        <f t="shared" si="17"/>
        <v/>
      </c>
    </row>
    <row r="43" spans="1:36" ht="21" hidden="1" customHeight="1" x14ac:dyDescent="0.35">
      <c r="A43" s="444">
        <v>25</v>
      </c>
      <c r="B43" s="445"/>
      <c r="C43" s="446"/>
      <c r="D43" s="447"/>
      <c r="E43" s="448"/>
      <c r="F43" s="448" t="str">
        <f>IF(A43&gt;'3)招へい者4)受入れ体制'!$L$31,"",'1)受入れ機関概要'!$C$8)</f>
        <v/>
      </c>
      <c r="G43" s="448" t="str">
        <f>IF(A43&gt;'3)招へい者4)受入れ体制'!$L$31,"",'1)受入れ機関概要'!$F$8)</f>
        <v/>
      </c>
      <c r="H43" s="163" t="str">
        <f t="shared" si="18"/>
        <v/>
      </c>
      <c r="I43" s="445"/>
      <c r="J43" s="1077"/>
      <c r="K43" s="1078"/>
      <c r="L43" s="449"/>
      <c r="M43" s="1073" t="str">
        <f t="shared" si="2"/>
        <v/>
      </c>
      <c r="N43" s="1074"/>
      <c r="O43" s="447"/>
      <c r="P43" s="447"/>
      <c r="Q43" s="1072"/>
      <c r="R43" s="1072"/>
      <c r="T43" s="122" t="str">
        <f t="shared" si="21"/>
        <v/>
      </c>
      <c r="U43" s="123" t="str">
        <f t="shared" si="4"/>
        <v/>
      </c>
      <c r="V43" s="123" t="str">
        <f t="shared" si="19"/>
        <v/>
      </c>
      <c r="W43" s="123" t="str">
        <f t="shared" si="20"/>
        <v/>
      </c>
      <c r="X43" s="123" t="str">
        <f t="shared" si="5"/>
        <v/>
      </c>
      <c r="Y43" s="123" t="str">
        <f t="shared" si="6"/>
        <v/>
      </c>
      <c r="Z43" s="124" t="str">
        <f t="shared" si="7"/>
        <v/>
      </c>
      <c r="AA43" s="123" t="str">
        <f t="shared" si="8"/>
        <v/>
      </c>
      <c r="AB43" s="125" t="str">
        <f t="shared" si="9"/>
        <v/>
      </c>
      <c r="AC43" s="123" t="str">
        <f t="shared" si="10"/>
        <v/>
      </c>
      <c r="AD43" s="125" t="str">
        <f t="shared" si="11"/>
        <v/>
      </c>
      <c r="AE43" s="125" t="str">
        <f t="shared" si="12"/>
        <v/>
      </c>
      <c r="AF43" s="123" t="str">
        <f t="shared" si="13"/>
        <v/>
      </c>
      <c r="AG43" s="123" t="str">
        <f t="shared" si="14"/>
        <v/>
      </c>
      <c r="AH43" s="123" t="str">
        <f t="shared" si="15"/>
        <v/>
      </c>
      <c r="AI43" s="123" t="str">
        <f t="shared" si="16"/>
        <v/>
      </c>
      <c r="AJ43" s="126" t="str">
        <f t="shared" si="17"/>
        <v/>
      </c>
    </row>
    <row r="44" spans="1:36" ht="21" hidden="1" customHeight="1" x14ac:dyDescent="0.35">
      <c r="A44" s="444">
        <v>26</v>
      </c>
      <c r="B44" s="445"/>
      <c r="C44" s="446"/>
      <c r="D44" s="447"/>
      <c r="E44" s="448"/>
      <c r="F44" s="448" t="str">
        <f>IF(A44&gt;'3)招へい者4)受入れ体制'!$L$31,"",'1)受入れ機関概要'!$C$8)</f>
        <v/>
      </c>
      <c r="G44" s="448" t="str">
        <f>IF(A44&gt;'3)招へい者4)受入れ体制'!$L$31,"",'1)受入れ機関概要'!$F$8)</f>
        <v/>
      </c>
      <c r="H44" s="163" t="str">
        <f t="shared" si="18"/>
        <v/>
      </c>
      <c r="I44" s="445"/>
      <c r="J44" s="1077"/>
      <c r="K44" s="1078"/>
      <c r="L44" s="449"/>
      <c r="M44" s="1073" t="str">
        <f t="shared" si="2"/>
        <v/>
      </c>
      <c r="N44" s="1074"/>
      <c r="O44" s="447"/>
      <c r="P44" s="447"/>
      <c r="Q44" s="1072"/>
      <c r="R44" s="1072"/>
      <c r="T44" s="122" t="str">
        <f t="shared" si="21"/>
        <v/>
      </c>
      <c r="U44" s="123" t="str">
        <f t="shared" si="4"/>
        <v/>
      </c>
      <c r="V44" s="123" t="str">
        <f t="shared" si="19"/>
        <v/>
      </c>
      <c r="W44" s="123" t="str">
        <f t="shared" si="20"/>
        <v/>
      </c>
      <c r="X44" s="123" t="str">
        <f t="shared" si="5"/>
        <v/>
      </c>
      <c r="Y44" s="123" t="str">
        <f t="shared" si="6"/>
        <v/>
      </c>
      <c r="Z44" s="124" t="str">
        <f t="shared" si="7"/>
        <v/>
      </c>
      <c r="AA44" s="123" t="str">
        <f t="shared" si="8"/>
        <v/>
      </c>
      <c r="AB44" s="125" t="str">
        <f t="shared" si="9"/>
        <v/>
      </c>
      <c r="AC44" s="123" t="str">
        <f t="shared" si="10"/>
        <v/>
      </c>
      <c r="AD44" s="125" t="str">
        <f t="shared" si="11"/>
        <v/>
      </c>
      <c r="AE44" s="125" t="str">
        <f t="shared" si="12"/>
        <v/>
      </c>
      <c r="AF44" s="123" t="str">
        <f t="shared" si="13"/>
        <v/>
      </c>
      <c r="AG44" s="123" t="str">
        <f t="shared" si="14"/>
        <v/>
      </c>
      <c r="AH44" s="123" t="str">
        <f t="shared" si="15"/>
        <v/>
      </c>
      <c r="AI44" s="123" t="str">
        <f t="shared" si="16"/>
        <v/>
      </c>
      <c r="AJ44" s="126" t="str">
        <f t="shared" si="17"/>
        <v/>
      </c>
    </row>
    <row r="45" spans="1:36" ht="21" hidden="1" customHeight="1" x14ac:dyDescent="0.35">
      <c r="A45" s="444">
        <v>27</v>
      </c>
      <c r="B45" s="445"/>
      <c r="C45" s="446"/>
      <c r="D45" s="447"/>
      <c r="E45" s="448"/>
      <c r="F45" s="448" t="str">
        <f>IF(A45&gt;'3)招へい者4)受入れ体制'!$L$31,"",'1)受入れ機関概要'!$C$8)</f>
        <v/>
      </c>
      <c r="G45" s="448" t="str">
        <f>IF(A45&gt;'3)招へい者4)受入れ体制'!$L$31,"",'1)受入れ機関概要'!$F$8)</f>
        <v/>
      </c>
      <c r="H45" s="163" t="str">
        <f t="shared" si="18"/>
        <v/>
      </c>
      <c r="I45" s="445"/>
      <c r="J45" s="1077"/>
      <c r="K45" s="1078"/>
      <c r="L45" s="449"/>
      <c r="M45" s="1073" t="str">
        <f t="shared" si="2"/>
        <v/>
      </c>
      <c r="N45" s="1074"/>
      <c r="O45" s="447"/>
      <c r="P45" s="447"/>
      <c r="Q45" s="1072"/>
      <c r="R45" s="1072"/>
      <c r="T45" s="122" t="str">
        <f t="shared" si="21"/>
        <v/>
      </c>
      <c r="U45" s="123" t="str">
        <f t="shared" si="4"/>
        <v/>
      </c>
      <c r="V45" s="123" t="str">
        <f t="shared" si="19"/>
        <v/>
      </c>
      <c r="W45" s="123" t="str">
        <f t="shared" si="20"/>
        <v/>
      </c>
      <c r="X45" s="123" t="str">
        <f t="shared" si="5"/>
        <v/>
      </c>
      <c r="Y45" s="123" t="str">
        <f t="shared" si="6"/>
        <v/>
      </c>
      <c r="Z45" s="124" t="str">
        <f t="shared" si="7"/>
        <v/>
      </c>
      <c r="AA45" s="123" t="str">
        <f t="shared" si="8"/>
        <v/>
      </c>
      <c r="AB45" s="125" t="str">
        <f t="shared" si="9"/>
        <v/>
      </c>
      <c r="AC45" s="123" t="str">
        <f t="shared" si="10"/>
        <v/>
      </c>
      <c r="AD45" s="125" t="str">
        <f t="shared" si="11"/>
        <v/>
      </c>
      <c r="AE45" s="125" t="str">
        <f t="shared" si="12"/>
        <v/>
      </c>
      <c r="AF45" s="123" t="str">
        <f t="shared" si="13"/>
        <v/>
      </c>
      <c r="AG45" s="123" t="str">
        <f t="shared" si="14"/>
        <v/>
      </c>
      <c r="AH45" s="123" t="str">
        <f t="shared" si="15"/>
        <v/>
      </c>
      <c r="AI45" s="123" t="str">
        <f t="shared" si="16"/>
        <v/>
      </c>
      <c r="AJ45" s="126" t="str">
        <f t="shared" si="17"/>
        <v/>
      </c>
    </row>
    <row r="46" spans="1:36" ht="21" hidden="1" customHeight="1" thickBot="1" x14ac:dyDescent="0.4">
      <c r="A46" s="444">
        <v>28</v>
      </c>
      <c r="B46" s="445"/>
      <c r="C46" s="446"/>
      <c r="D46" s="447"/>
      <c r="E46" s="448"/>
      <c r="F46" s="448" t="str">
        <f>IF(A46&gt;'3)招へい者4)受入れ体制'!$L$31,"",'1)受入れ機関概要'!$C$8)</f>
        <v/>
      </c>
      <c r="G46" s="448" t="str">
        <f>IF(A46&gt;'3)招へい者4)受入れ体制'!$L$31,"",'1)受入れ機関概要'!$F$8)</f>
        <v/>
      </c>
      <c r="H46" s="163" t="str">
        <f t="shared" si="18"/>
        <v/>
      </c>
      <c r="I46" s="445"/>
      <c r="J46" s="1077"/>
      <c r="K46" s="1078"/>
      <c r="L46" s="449"/>
      <c r="M46" s="1073" t="str">
        <f t="shared" si="2"/>
        <v/>
      </c>
      <c r="N46" s="1074"/>
      <c r="O46" s="447"/>
      <c r="P46" s="447"/>
      <c r="Q46" s="1072"/>
      <c r="R46" s="1072"/>
      <c r="T46" s="127" t="str">
        <f t="shared" si="21"/>
        <v/>
      </c>
      <c r="U46" s="128" t="str">
        <f t="shared" si="4"/>
        <v/>
      </c>
      <c r="V46" s="128" t="str">
        <f t="shared" si="19"/>
        <v/>
      </c>
      <c r="W46" s="128" t="str">
        <f t="shared" si="20"/>
        <v/>
      </c>
      <c r="X46" s="128" t="str">
        <f t="shared" si="5"/>
        <v/>
      </c>
      <c r="Y46" s="128" t="str">
        <f t="shared" si="6"/>
        <v/>
      </c>
      <c r="Z46" s="129" t="str">
        <f t="shared" si="7"/>
        <v/>
      </c>
      <c r="AA46" s="128" t="str">
        <f t="shared" si="8"/>
        <v/>
      </c>
      <c r="AB46" s="130" t="str">
        <f t="shared" si="9"/>
        <v/>
      </c>
      <c r="AC46" s="128" t="str">
        <f t="shared" si="10"/>
        <v/>
      </c>
      <c r="AD46" s="130" t="str">
        <f t="shared" si="11"/>
        <v/>
      </c>
      <c r="AE46" s="130" t="str">
        <f t="shared" si="12"/>
        <v/>
      </c>
      <c r="AF46" s="128" t="str">
        <f t="shared" si="13"/>
        <v/>
      </c>
      <c r="AG46" s="128" t="str">
        <f t="shared" si="14"/>
        <v/>
      </c>
      <c r="AH46" s="128" t="str">
        <f t="shared" si="15"/>
        <v/>
      </c>
      <c r="AI46" s="128" t="str">
        <f t="shared" si="16"/>
        <v/>
      </c>
      <c r="AJ46" s="131" t="str">
        <f t="shared" si="17"/>
        <v/>
      </c>
    </row>
    <row r="47" spans="1:36" x14ac:dyDescent="0.35">
      <c r="P47" s="363"/>
    </row>
    <row r="48" spans="1:36" s="115" customFormat="1" ht="14.25" customHeight="1" x14ac:dyDescent="0.35">
      <c r="A48" s="1064" t="s">
        <v>52</v>
      </c>
      <c r="B48" s="848" t="s">
        <v>57</v>
      </c>
      <c r="C48" s="909"/>
      <c r="D48" s="908" t="s">
        <v>54</v>
      </c>
      <c r="E48" s="1066" t="s">
        <v>188</v>
      </c>
      <c r="F48" s="1066" t="s">
        <v>190</v>
      </c>
      <c r="G48" s="1066" t="s">
        <v>189</v>
      </c>
      <c r="H48" s="1066" t="s">
        <v>191</v>
      </c>
      <c r="I48" s="1066" t="s">
        <v>73</v>
      </c>
      <c r="J48" s="1057" t="s">
        <v>55</v>
      </c>
      <c r="K48" s="1058"/>
      <c r="L48" s="1057" t="s">
        <v>56</v>
      </c>
      <c r="M48" s="1096" t="s">
        <v>101</v>
      </c>
      <c r="N48" s="1097"/>
      <c r="O48" s="1075" t="s">
        <v>100</v>
      </c>
      <c r="P48" s="364"/>
      <c r="Q48" s="1057" t="s">
        <v>99</v>
      </c>
      <c r="R48" s="1058"/>
      <c r="T48" s="322"/>
      <c r="U48" s="322"/>
      <c r="V48" s="322"/>
      <c r="W48" s="322"/>
      <c r="X48" s="322"/>
      <c r="Y48" s="322"/>
      <c r="Z48" s="322"/>
      <c r="AA48" s="322"/>
      <c r="AB48" s="322"/>
      <c r="AC48" s="322"/>
      <c r="AD48" s="322"/>
      <c r="AE48" s="322"/>
      <c r="AF48" s="322"/>
      <c r="AG48" s="322"/>
      <c r="AH48" s="322"/>
      <c r="AI48" s="322"/>
      <c r="AJ48" s="322"/>
    </row>
    <row r="49" spans="1:36" s="115" customFormat="1" ht="30.75" customHeight="1" x14ac:dyDescent="0.3">
      <c r="A49" s="1065"/>
      <c r="B49" s="321" t="s">
        <v>149</v>
      </c>
      <c r="C49" s="320" t="s">
        <v>53</v>
      </c>
      <c r="D49" s="908"/>
      <c r="E49" s="908"/>
      <c r="F49" s="1066"/>
      <c r="G49" s="1066"/>
      <c r="H49" s="1066"/>
      <c r="I49" s="1066"/>
      <c r="J49" s="1059"/>
      <c r="K49" s="1060"/>
      <c r="L49" s="1059"/>
      <c r="M49" s="1098"/>
      <c r="N49" s="1099"/>
      <c r="O49" s="1076"/>
      <c r="P49" s="365"/>
      <c r="Q49" s="1059"/>
      <c r="R49" s="1060"/>
      <c r="T49" s="354" t="s">
        <v>164</v>
      </c>
      <c r="U49" s="72"/>
      <c r="V49" s="72"/>
      <c r="W49" s="72"/>
      <c r="X49" s="72"/>
      <c r="Y49" s="72"/>
      <c r="Z49" s="73"/>
      <c r="AA49" s="73"/>
      <c r="AB49" s="73"/>
      <c r="AC49" s="73"/>
      <c r="AD49" s="73"/>
      <c r="AE49" s="73"/>
      <c r="AF49" s="73"/>
      <c r="AG49" s="73"/>
      <c r="AH49" s="72"/>
      <c r="AI49" s="72"/>
      <c r="AJ49"/>
    </row>
    <row r="50" spans="1:36" s="115" customFormat="1" ht="20.25" customHeight="1" thickBot="1" x14ac:dyDescent="0.4">
      <c r="A50" s="1061" t="s">
        <v>586</v>
      </c>
      <c r="B50" s="1062"/>
      <c r="C50" s="1062"/>
      <c r="D50" s="1062"/>
      <c r="E50" s="1062"/>
      <c r="F50" s="1062"/>
      <c r="G50" s="1062"/>
      <c r="H50" s="1062"/>
      <c r="I50" s="1062"/>
      <c r="J50" s="1062"/>
      <c r="K50" s="1062"/>
      <c r="L50" s="1062"/>
      <c r="M50" s="1062"/>
      <c r="N50" s="1062"/>
      <c r="O50" s="1062"/>
      <c r="P50" s="1062"/>
      <c r="Q50" s="1062"/>
      <c r="R50" s="1063"/>
      <c r="T50" s="74" t="s">
        <v>165</v>
      </c>
      <c r="U50" s="74" t="s">
        <v>166</v>
      </c>
      <c r="V50" s="74" t="s">
        <v>250</v>
      </c>
      <c r="W50" s="74" t="s">
        <v>251</v>
      </c>
      <c r="X50" s="74" t="s">
        <v>167</v>
      </c>
      <c r="Y50" s="74" t="s">
        <v>178</v>
      </c>
      <c r="Z50" s="74" t="s">
        <v>168</v>
      </c>
      <c r="AA50" s="75" t="s">
        <v>169</v>
      </c>
      <c r="AB50" s="76" t="s">
        <v>170</v>
      </c>
      <c r="AC50" s="74" t="s">
        <v>171</v>
      </c>
      <c r="AD50" s="77" t="s">
        <v>172</v>
      </c>
      <c r="AE50" s="78" t="s">
        <v>67</v>
      </c>
      <c r="AF50" s="74" t="s">
        <v>173</v>
      </c>
      <c r="AG50" s="75" t="s">
        <v>174</v>
      </c>
      <c r="AH50" s="74" t="s">
        <v>175</v>
      </c>
      <c r="AI50" s="74" t="s">
        <v>176</v>
      </c>
      <c r="AJ50" s="74" t="s">
        <v>177</v>
      </c>
    </row>
    <row r="51" spans="1:36" s="115" customFormat="1" ht="21" customHeight="1" x14ac:dyDescent="0.35">
      <c r="A51" s="323" t="s">
        <v>531</v>
      </c>
      <c r="B51" s="324"/>
      <c r="C51" s="325"/>
      <c r="D51" s="326"/>
      <c r="E51" s="327"/>
      <c r="F51" s="69" t="str">
        <f>IF($P51&gt;'3)招へい者4)受入れ体制'!$D$34,"",'1)受入れ機関概要'!$C$8)</f>
        <v/>
      </c>
      <c r="G51" s="69" t="str">
        <f>IF($P51&gt;'3)招へい者4)受入れ体制'!$D$34,"",'1)受入れ機関概要'!$F$8)</f>
        <v/>
      </c>
      <c r="H51" s="163" t="str">
        <f t="shared" ref="H51" si="22">IF(G51="(出国日)","日程未設定",IF(G51="","",G51-F51+1))</f>
        <v/>
      </c>
      <c r="I51" s="324"/>
      <c r="J51" s="1067"/>
      <c r="K51" s="1068"/>
      <c r="L51" s="359"/>
      <c r="M51" s="1069" t="s">
        <v>116</v>
      </c>
      <c r="N51" s="1070"/>
      <c r="O51" s="416" t="s">
        <v>116</v>
      </c>
      <c r="P51" s="366">
        <v>1</v>
      </c>
      <c r="Q51" s="1055"/>
      <c r="R51" s="1056"/>
      <c r="T51" s="350" t="str">
        <f t="shared" ref="T51:T100" si="23">IF(Y51="","",$D$7)</f>
        <v/>
      </c>
      <c r="U51" s="351" t="str">
        <f t="shared" ref="U51:U82" si="24">IF(Y51="","",$R$3)</f>
        <v/>
      </c>
      <c r="V51" s="351" t="str">
        <f>IF(Y51="","",$D$9)</f>
        <v/>
      </c>
      <c r="W51" s="351" t="str">
        <f>IF(Y51="","",$D$11)</f>
        <v/>
      </c>
      <c r="X51" s="351" t="str">
        <f t="shared" ref="X51:X82" si="25">IF(Y51="","",A51)</f>
        <v/>
      </c>
      <c r="Y51" s="351" t="str">
        <f t="shared" ref="Y51:Y74" si="26">IF(B51="","",B51)</f>
        <v/>
      </c>
      <c r="Z51" s="351" t="str">
        <f t="shared" ref="Z51:Z74" si="27">IF(C51="","",C51)</f>
        <v/>
      </c>
      <c r="AA51" s="351" t="str">
        <f t="shared" ref="AA51:AA74" si="28">IF(D51="","",D51)</f>
        <v/>
      </c>
      <c r="AB51" s="352" t="str">
        <f t="shared" ref="AB51:AB74" si="29">IF(E51="","",E51)</f>
        <v/>
      </c>
      <c r="AC51" s="351" t="str">
        <f t="shared" ref="AC51:AC82" si="30">IF(I51="","",I51)</f>
        <v/>
      </c>
      <c r="AD51" s="352" t="str">
        <f t="shared" ref="AD51:AD74" si="31">IF(F51="","",F51)</f>
        <v/>
      </c>
      <c r="AE51" s="352" t="str">
        <f t="shared" ref="AE51:AE74" si="32">IF(G51="","",G51)</f>
        <v/>
      </c>
      <c r="AF51" s="351" t="str">
        <f t="shared" ref="AF51:AF74" si="33">IF(H51="","",H51)</f>
        <v/>
      </c>
      <c r="AG51" s="351" t="str">
        <f t="shared" ref="AG51:AG82" si="34">IF(J51="","",J51)</f>
        <v/>
      </c>
      <c r="AH51" s="351" t="str">
        <f t="shared" ref="AH51:AH82" si="35">IF(L51="","",L51)</f>
        <v/>
      </c>
      <c r="AI51" s="355" t="s">
        <v>116</v>
      </c>
      <c r="AJ51" s="353" t="str">
        <f t="shared" ref="AJ51:AJ82" si="36">IF(Q51="","",Q51)</f>
        <v/>
      </c>
    </row>
    <row r="52" spans="1:36" s="115" customFormat="1" ht="21" customHeight="1" x14ac:dyDescent="0.35">
      <c r="A52" s="332" t="s">
        <v>532</v>
      </c>
      <c r="B52" s="324"/>
      <c r="C52" s="325"/>
      <c r="D52" s="326"/>
      <c r="E52" s="327"/>
      <c r="F52" s="69" t="str">
        <f>IF($P52&gt;'3)招へい者4)受入れ体制'!$D$34,"",'1)受入れ機関概要'!$C$8)</f>
        <v/>
      </c>
      <c r="G52" s="69" t="str">
        <f>IF($P52&gt;'3)招へい者4)受入れ体制'!$D$34,"",'1)受入れ機関概要'!$F$8)</f>
        <v/>
      </c>
      <c r="H52" s="163" t="str">
        <f t="shared" ref="H52:H54" si="37">IF(G52="(出国日)","日程未設定",IF(G52="","",G52-F52+1))</f>
        <v/>
      </c>
      <c r="I52" s="324"/>
      <c r="J52" s="1067"/>
      <c r="K52" s="1068"/>
      <c r="L52" s="359"/>
      <c r="M52" s="1069" t="s">
        <v>116</v>
      </c>
      <c r="N52" s="1070"/>
      <c r="O52" s="416" t="s">
        <v>116</v>
      </c>
      <c r="P52" s="366">
        <v>2</v>
      </c>
      <c r="Q52" s="1055"/>
      <c r="R52" s="1056"/>
      <c r="T52" s="328" t="str">
        <f t="shared" si="23"/>
        <v/>
      </c>
      <c r="U52" s="329" t="str">
        <f t="shared" si="24"/>
        <v/>
      </c>
      <c r="V52" s="329" t="str">
        <f t="shared" ref="V52:V100" si="38">IF(Y52="","",$D$9)</f>
        <v/>
      </c>
      <c r="W52" s="329" t="str">
        <f t="shared" ref="W52:W100" si="39">IF(Y52="","",$D$11)</f>
        <v/>
      </c>
      <c r="X52" s="329" t="str">
        <f t="shared" si="25"/>
        <v/>
      </c>
      <c r="Y52" s="329" t="str">
        <f t="shared" si="26"/>
        <v/>
      </c>
      <c r="Z52" s="329" t="str">
        <f t="shared" si="27"/>
        <v/>
      </c>
      <c r="AA52" s="329" t="str">
        <f t="shared" si="28"/>
        <v/>
      </c>
      <c r="AB52" s="330" t="str">
        <f t="shared" si="29"/>
        <v/>
      </c>
      <c r="AC52" s="329" t="str">
        <f t="shared" si="30"/>
        <v/>
      </c>
      <c r="AD52" s="330" t="str">
        <f t="shared" si="31"/>
        <v/>
      </c>
      <c r="AE52" s="330" t="str">
        <f t="shared" si="32"/>
        <v/>
      </c>
      <c r="AF52" s="329" t="str">
        <f t="shared" si="33"/>
        <v/>
      </c>
      <c r="AG52" s="329" t="str">
        <f t="shared" si="34"/>
        <v/>
      </c>
      <c r="AH52" s="329" t="str">
        <f t="shared" si="35"/>
        <v/>
      </c>
      <c r="AI52" s="356" t="s">
        <v>116</v>
      </c>
      <c r="AJ52" s="331" t="str">
        <f t="shared" si="36"/>
        <v/>
      </c>
    </row>
    <row r="53" spans="1:36" s="115" customFormat="1" ht="21" customHeight="1" x14ac:dyDescent="0.35">
      <c r="A53" s="323" t="s">
        <v>533</v>
      </c>
      <c r="B53" s="324"/>
      <c r="C53" s="325"/>
      <c r="D53" s="326"/>
      <c r="E53" s="327"/>
      <c r="F53" s="69" t="str">
        <f>IF($P53&gt;'3)招へい者4)受入れ体制'!$D$34,"",'1)受入れ機関概要'!$C$8)</f>
        <v/>
      </c>
      <c r="G53" s="69" t="str">
        <f>IF($P53&gt;'3)招へい者4)受入れ体制'!$D$34,"",'1)受入れ機関概要'!$F$8)</f>
        <v/>
      </c>
      <c r="H53" s="163" t="str">
        <f t="shared" si="37"/>
        <v/>
      </c>
      <c r="I53" s="324"/>
      <c r="J53" s="1067"/>
      <c r="K53" s="1068"/>
      <c r="L53" s="359"/>
      <c r="M53" s="1069" t="s">
        <v>116</v>
      </c>
      <c r="N53" s="1070"/>
      <c r="O53" s="416" t="s">
        <v>116</v>
      </c>
      <c r="P53" s="366">
        <v>3</v>
      </c>
      <c r="Q53" s="1055"/>
      <c r="R53" s="1056"/>
      <c r="T53" s="328" t="str">
        <f t="shared" si="23"/>
        <v/>
      </c>
      <c r="U53" s="329" t="str">
        <f t="shared" si="24"/>
        <v/>
      </c>
      <c r="V53" s="329" t="str">
        <f t="shared" si="38"/>
        <v/>
      </c>
      <c r="W53" s="329" t="str">
        <f t="shared" si="39"/>
        <v/>
      </c>
      <c r="X53" s="329" t="str">
        <f t="shared" si="25"/>
        <v/>
      </c>
      <c r="Y53" s="329" t="str">
        <f t="shared" si="26"/>
        <v/>
      </c>
      <c r="Z53" s="329" t="str">
        <f t="shared" si="27"/>
        <v/>
      </c>
      <c r="AA53" s="329" t="str">
        <f t="shared" si="28"/>
        <v/>
      </c>
      <c r="AB53" s="330" t="str">
        <f t="shared" si="29"/>
        <v/>
      </c>
      <c r="AC53" s="329" t="str">
        <f t="shared" si="30"/>
        <v/>
      </c>
      <c r="AD53" s="330" t="str">
        <f t="shared" si="31"/>
        <v/>
      </c>
      <c r="AE53" s="330" t="str">
        <f t="shared" si="32"/>
        <v/>
      </c>
      <c r="AF53" s="329" t="str">
        <f t="shared" si="33"/>
        <v/>
      </c>
      <c r="AG53" s="329" t="str">
        <f t="shared" si="34"/>
        <v/>
      </c>
      <c r="AH53" s="329" t="str">
        <f t="shared" si="35"/>
        <v/>
      </c>
      <c r="AI53" s="356" t="s">
        <v>116</v>
      </c>
      <c r="AJ53" s="331" t="str">
        <f t="shared" si="36"/>
        <v/>
      </c>
    </row>
    <row r="54" spans="1:36" s="115" customFormat="1" ht="21" customHeight="1" x14ac:dyDescent="0.35">
      <c r="A54" s="332" t="s">
        <v>534</v>
      </c>
      <c r="B54" s="324"/>
      <c r="C54" s="325"/>
      <c r="D54" s="326"/>
      <c r="E54" s="327"/>
      <c r="F54" s="69" t="str">
        <f>IF($P54&gt;'3)招へい者4)受入れ体制'!$D$34,"",'1)受入れ機関概要'!$C$8)</f>
        <v/>
      </c>
      <c r="G54" s="69" t="str">
        <f>IF($P54&gt;'3)招へい者4)受入れ体制'!$D$34,"",'1)受入れ機関概要'!$F$8)</f>
        <v/>
      </c>
      <c r="H54" s="163" t="str">
        <f t="shared" si="37"/>
        <v/>
      </c>
      <c r="I54" s="324"/>
      <c r="J54" s="1067"/>
      <c r="K54" s="1068"/>
      <c r="L54" s="359"/>
      <c r="M54" s="1069" t="s">
        <v>116</v>
      </c>
      <c r="N54" s="1070"/>
      <c r="O54" s="416" t="s">
        <v>116</v>
      </c>
      <c r="P54" s="366">
        <v>4</v>
      </c>
      <c r="Q54" s="1055"/>
      <c r="R54" s="1056"/>
      <c r="T54" s="328" t="str">
        <f t="shared" si="23"/>
        <v/>
      </c>
      <c r="U54" s="329" t="str">
        <f t="shared" si="24"/>
        <v/>
      </c>
      <c r="V54" s="329" t="str">
        <f t="shared" si="38"/>
        <v/>
      </c>
      <c r="W54" s="329" t="str">
        <f t="shared" si="39"/>
        <v/>
      </c>
      <c r="X54" s="329" t="str">
        <f t="shared" si="25"/>
        <v/>
      </c>
      <c r="Y54" s="329" t="str">
        <f t="shared" si="26"/>
        <v/>
      </c>
      <c r="Z54" s="329" t="str">
        <f t="shared" si="27"/>
        <v/>
      </c>
      <c r="AA54" s="329" t="str">
        <f t="shared" si="28"/>
        <v/>
      </c>
      <c r="AB54" s="330" t="str">
        <f t="shared" si="29"/>
        <v/>
      </c>
      <c r="AC54" s="329" t="str">
        <f t="shared" si="30"/>
        <v/>
      </c>
      <c r="AD54" s="330" t="str">
        <f t="shared" si="31"/>
        <v/>
      </c>
      <c r="AE54" s="330" t="str">
        <f t="shared" si="32"/>
        <v/>
      </c>
      <c r="AF54" s="329" t="str">
        <f t="shared" si="33"/>
        <v/>
      </c>
      <c r="AG54" s="329" t="str">
        <f t="shared" si="34"/>
        <v/>
      </c>
      <c r="AH54" s="329" t="str">
        <f t="shared" si="35"/>
        <v/>
      </c>
      <c r="AI54" s="356" t="s">
        <v>116</v>
      </c>
      <c r="AJ54" s="331" t="str">
        <f t="shared" si="36"/>
        <v/>
      </c>
    </row>
    <row r="55" spans="1:36" s="115" customFormat="1" ht="21" customHeight="1" x14ac:dyDescent="0.35">
      <c r="A55" s="323" t="s">
        <v>535</v>
      </c>
      <c r="B55" s="324"/>
      <c r="C55" s="325"/>
      <c r="D55" s="326"/>
      <c r="E55" s="327"/>
      <c r="F55" s="69" t="str">
        <f>IF($P55&gt;'3)招へい者4)受入れ体制'!$D$34,"",'1)受入れ機関概要'!$C$8)</f>
        <v/>
      </c>
      <c r="G55" s="69" t="str">
        <f>IF($P55&gt;'3)招へい者4)受入れ体制'!$D$34,"",'1)受入れ機関概要'!$F$8)</f>
        <v/>
      </c>
      <c r="H55" s="163" t="str">
        <f t="shared" ref="H55:H57" si="40">IF(G55="(出国日)","日程未設定",IF(G55="","",G55-F55+1))</f>
        <v/>
      </c>
      <c r="I55" s="324"/>
      <c r="J55" s="1067"/>
      <c r="K55" s="1068"/>
      <c r="L55" s="359"/>
      <c r="M55" s="1069" t="s">
        <v>116</v>
      </c>
      <c r="N55" s="1070"/>
      <c r="O55" s="416" t="s">
        <v>116</v>
      </c>
      <c r="P55" s="366">
        <v>5</v>
      </c>
      <c r="Q55" s="1055"/>
      <c r="R55" s="1056"/>
      <c r="T55" s="328" t="str">
        <f t="shared" si="23"/>
        <v/>
      </c>
      <c r="U55" s="329" t="str">
        <f t="shared" si="24"/>
        <v/>
      </c>
      <c r="V55" s="329" t="str">
        <f t="shared" si="38"/>
        <v/>
      </c>
      <c r="W55" s="329" t="str">
        <f t="shared" si="39"/>
        <v/>
      </c>
      <c r="X55" s="329" t="str">
        <f t="shared" si="25"/>
        <v/>
      </c>
      <c r="Y55" s="329" t="str">
        <f t="shared" si="26"/>
        <v/>
      </c>
      <c r="Z55" s="329" t="str">
        <f t="shared" si="27"/>
        <v/>
      </c>
      <c r="AA55" s="329" t="str">
        <f t="shared" si="28"/>
        <v/>
      </c>
      <c r="AB55" s="330" t="str">
        <f t="shared" si="29"/>
        <v/>
      </c>
      <c r="AC55" s="329" t="str">
        <f t="shared" si="30"/>
        <v/>
      </c>
      <c r="AD55" s="330" t="str">
        <f t="shared" si="31"/>
        <v/>
      </c>
      <c r="AE55" s="330" t="str">
        <f t="shared" si="32"/>
        <v/>
      </c>
      <c r="AF55" s="329" t="str">
        <f t="shared" si="33"/>
        <v/>
      </c>
      <c r="AG55" s="329" t="str">
        <f t="shared" si="34"/>
        <v/>
      </c>
      <c r="AH55" s="329" t="str">
        <f t="shared" si="35"/>
        <v/>
      </c>
      <c r="AI55" s="356" t="s">
        <v>116</v>
      </c>
      <c r="AJ55" s="331" t="str">
        <f t="shared" si="36"/>
        <v/>
      </c>
    </row>
    <row r="56" spans="1:36" s="115" customFormat="1" ht="21" customHeight="1" x14ac:dyDescent="0.35">
      <c r="A56" s="332" t="s">
        <v>536</v>
      </c>
      <c r="B56" s="324"/>
      <c r="C56" s="325"/>
      <c r="D56" s="326"/>
      <c r="E56" s="327"/>
      <c r="F56" s="69" t="str">
        <f>IF($P56&gt;'3)招へい者4)受入れ体制'!$D$34,"",'1)受入れ機関概要'!$C$8)</f>
        <v/>
      </c>
      <c r="G56" s="69" t="str">
        <f>IF($P56&gt;'3)招へい者4)受入れ体制'!$D$34,"",'1)受入れ機関概要'!$F$8)</f>
        <v/>
      </c>
      <c r="H56" s="163" t="str">
        <f t="shared" si="40"/>
        <v/>
      </c>
      <c r="I56" s="324"/>
      <c r="J56" s="1067"/>
      <c r="K56" s="1068"/>
      <c r="L56" s="359"/>
      <c r="M56" s="1069" t="s">
        <v>116</v>
      </c>
      <c r="N56" s="1070"/>
      <c r="O56" s="416" t="s">
        <v>116</v>
      </c>
      <c r="P56" s="366">
        <v>6</v>
      </c>
      <c r="Q56" s="1055"/>
      <c r="R56" s="1056"/>
      <c r="T56" s="328" t="str">
        <f t="shared" si="23"/>
        <v/>
      </c>
      <c r="U56" s="329" t="str">
        <f t="shared" si="24"/>
        <v/>
      </c>
      <c r="V56" s="329" t="str">
        <f t="shared" si="38"/>
        <v/>
      </c>
      <c r="W56" s="329" t="str">
        <f t="shared" si="39"/>
        <v/>
      </c>
      <c r="X56" s="329" t="str">
        <f t="shared" si="25"/>
        <v/>
      </c>
      <c r="Y56" s="329" t="str">
        <f t="shared" si="26"/>
        <v/>
      </c>
      <c r="Z56" s="329" t="str">
        <f t="shared" si="27"/>
        <v/>
      </c>
      <c r="AA56" s="329" t="str">
        <f t="shared" si="28"/>
        <v/>
      </c>
      <c r="AB56" s="330" t="str">
        <f t="shared" si="29"/>
        <v/>
      </c>
      <c r="AC56" s="329" t="str">
        <f t="shared" si="30"/>
        <v/>
      </c>
      <c r="AD56" s="330" t="str">
        <f t="shared" si="31"/>
        <v/>
      </c>
      <c r="AE56" s="330" t="str">
        <f t="shared" si="32"/>
        <v/>
      </c>
      <c r="AF56" s="329" t="str">
        <f t="shared" si="33"/>
        <v/>
      </c>
      <c r="AG56" s="329" t="str">
        <f t="shared" si="34"/>
        <v/>
      </c>
      <c r="AH56" s="329" t="str">
        <f t="shared" si="35"/>
        <v/>
      </c>
      <c r="AI56" s="356" t="s">
        <v>116</v>
      </c>
      <c r="AJ56" s="331" t="str">
        <f t="shared" si="36"/>
        <v/>
      </c>
    </row>
    <row r="57" spans="1:36" s="115" customFormat="1" ht="21" customHeight="1" x14ac:dyDescent="0.35">
      <c r="A57" s="323" t="s">
        <v>537</v>
      </c>
      <c r="B57" s="324"/>
      <c r="C57" s="325"/>
      <c r="D57" s="326"/>
      <c r="E57" s="327"/>
      <c r="F57" s="69" t="str">
        <f>IF($P57&gt;'3)招へい者4)受入れ体制'!$D$34,"",'1)受入れ機関概要'!$C$8)</f>
        <v/>
      </c>
      <c r="G57" s="69" t="str">
        <f>IF($P57&gt;'3)招へい者4)受入れ体制'!$D$34,"",'1)受入れ機関概要'!$F$8)</f>
        <v/>
      </c>
      <c r="H57" s="163" t="str">
        <f t="shared" si="40"/>
        <v/>
      </c>
      <c r="I57" s="324"/>
      <c r="J57" s="1067"/>
      <c r="K57" s="1068"/>
      <c r="L57" s="359"/>
      <c r="M57" s="1069" t="s">
        <v>116</v>
      </c>
      <c r="N57" s="1070"/>
      <c r="O57" s="416" t="s">
        <v>116</v>
      </c>
      <c r="P57" s="366">
        <v>7</v>
      </c>
      <c r="Q57" s="1055"/>
      <c r="R57" s="1056"/>
      <c r="T57" s="328" t="str">
        <f t="shared" si="23"/>
        <v/>
      </c>
      <c r="U57" s="329" t="str">
        <f t="shared" si="24"/>
        <v/>
      </c>
      <c r="V57" s="329" t="str">
        <f t="shared" si="38"/>
        <v/>
      </c>
      <c r="W57" s="329" t="str">
        <f t="shared" si="39"/>
        <v/>
      </c>
      <c r="X57" s="329" t="str">
        <f t="shared" si="25"/>
        <v/>
      </c>
      <c r="Y57" s="329" t="str">
        <f t="shared" si="26"/>
        <v/>
      </c>
      <c r="Z57" s="329" t="str">
        <f t="shared" si="27"/>
        <v/>
      </c>
      <c r="AA57" s="329" t="str">
        <f t="shared" si="28"/>
        <v/>
      </c>
      <c r="AB57" s="330" t="str">
        <f t="shared" si="29"/>
        <v/>
      </c>
      <c r="AC57" s="329" t="str">
        <f t="shared" si="30"/>
        <v/>
      </c>
      <c r="AD57" s="330" t="str">
        <f t="shared" si="31"/>
        <v/>
      </c>
      <c r="AE57" s="330" t="str">
        <f t="shared" si="32"/>
        <v/>
      </c>
      <c r="AF57" s="329" t="str">
        <f t="shared" si="33"/>
        <v/>
      </c>
      <c r="AG57" s="329" t="str">
        <f t="shared" si="34"/>
        <v/>
      </c>
      <c r="AH57" s="329" t="str">
        <f t="shared" si="35"/>
        <v/>
      </c>
      <c r="AI57" s="356" t="s">
        <v>116</v>
      </c>
      <c r="AJ57" s="331" t="str">
        <f t="shared" si="36"/>
        <v/>
      </c>
    </row>
    <row r="58" spans="1:36" s="115" customFormat="1" ht="21" customHeight="1" x14ac:dyDescent="0.35">
      <c r="A58" s="332" t="s">
        <v>538</v>
      </c>
      <c r="B58" s="324"/>
      <c r="C58" s="325"/>
      <c r="D58" s="326"/>
      <c r="E58" s="327"/>
      <c r="F58" s="69" t="str">
        <f>IF($P58&gt;'3)招へい者4)受入れ体制'!$D$34,"",'1)受入れ機関概要'!$C$8)</f>
        <v/>
      </c>
      <c r="G58" s="69" t="str">
        <f>IF($P58&gt;'3)招へい者4)受入れ体制'!$D$34,"",'1)受入れ機関概要'!$F$8)</f>
        <v/>
      </c>
      <c r="H58" s="163" t="str">
        <f t="shared" ref="H58:H100" si="41">IF(G58="(出国日)","日程未設定",IF(G58="","",G58-F58+1))</f>
        <v/>
      </c>
      <c r="I58" s="324"/>
      <c r="J58" s="1067"/>
      <c r="K58" s="1068"/>
      <c r="L58" s="359"/>
      <c r="M58" s="1069" t="s">
        <v>116</v>
      </c>
      <c r="N58" s="1070"/>
      <c r="O58" s="416" t="s">
        <v>116</v>
      </c>
      <c r="P58" s="366">
        <v>8</v>
      </c>
      <c r="Q58" s="1055"/>
      <c r="R58" s="1056"/>
      <c r="T58" s="328" t="str">
        <f t="shared" si="23"/>
        <v/>
      </c>
      <c r="U58" s="329" t="str">
        <f t="shared" si="24"/>
        <v/>
      </c>
      <c r="V58" s="329" t="str">
        <f t="shared" si="38"/>
        <v/>
      </c>
      <c r="W58" s="329" t="str">
        <f t="shared" si="39"/>
        <v/>
      </c>
      <c r="X58" s="329" t="str">
        <f t="shared" si="25"/>
        <v/>
      </c>
      <c r="Y58" s="329" t="str">
        <f t="shared" si="26"/>
        <v/>
      </c>
      <c r="Z58" s="329" t="str">
        <f t="shared" si="27"/>
        <v/>
      </c>
      <c r="AA58" s="329" t="str">
        <f t="shared" si="28"/>
        <v/>
      </c>
      <c r="AB58" s="330" t="str">
        <f t="shared" si="29"/>
        <v/>
      </c>
      <c r="AC58" s="329" t="str">
        <f t="shared" si="30"/>
        <v/>
      </c>
      <c r="AD58" s="330" t="str">
        <f t="shared" si="31"/>
        <v/>
      </c>
      <c r="AE58" s="330" t="str">
        <f t="shared" si="32"/>
        <v/>
      </c>
      <c r="AF58" s="329" t="str">
        <f t="shared" si="33"/>
        <v/>
      </c>
      <c r="AG58" s="329" t="str">
        <f t="shared" si="34"/>
        <v/>
      </c>
      <c r="AH58" s="329" t="str">
        <f t="shared" si="35"/>
        <v/>
      </c>
      <c r="AI58" s="356" t="s">
        <v>116</v>
      </c>
      <c r="AJ58" s="331" t="str">
        <f t="shared" si="36"/>
        <v/>
      </c>
    </row>
    <row r="59" spans="1:36" s="115" customFormat="1" ht="21" customHeight="1" x14ac:dyDescent="0.35">
      <c r="A59" s="323" t="s">
        <v>539</v>
      </c>
      <c r="B59" s="324"/>
      <c r="C59" s="325"/>
      <c r="D59" s="326"/>
      <c r="E59" s="327"/>
      <c r="F59" s="69" t="str">
        <f>IF($P59&gt;'3)招へい者4)受入れ体制'!$D$34,"",'1)受入れ機関概要'!$C$8)</f>
        <v/>
      </c>
      <c r="G59" s="69" t="str">
        <f>IF($P59&gt;'3)招へい者4)受入れ体制'!$D$34,"",'1)受入れ機関概要'!$F$8)</f>
        <v/>
      </c>
      <c r="H59" s="163" t="str">
        <f t="shared" si="41"/>
        <v/>
      </c>
      <c r="I59" s="324"/>
      <c r="J59" s="1067"/>
      <c r="K59" s="1068"/>
      <c r="L59" s="359"/>
      <c r="M59" s="1069" t="s">
        <v>116</v>
      </c>
      <c r="N59" s="1070"/>
      <c r="O59" s="416" t="s">
        <v>116</v>
      </c>
      <c r="P59" s="366">
        <v>9</v>
      </c>
      <c r="Q59" s="1055"/>
      <c r="R59" s="1056"/>
      <c r="T59" s="328" t="str">
        <f t="shared" si="23"/>
        <v/>
      </c>
      <c r="U59" s="329" t="str">
        <f t="shared" si="24"/>
        <v/>
      </c>
      <c r="V59" s="329" t="str">
        <f t="shared" si="38"/>
        <v/>
      </c>
      <c r="W59" s="329" t="str">
        <f t="shared" si="39"/>
        <v/>
      </c>
      <c r="X59" s="329" t="str">
        <f t="shared" si="25"/>
        <v/>
      </c>
      <c r="Y59" s="329" t="str">
        <f t="shared" si="26"/>
        <v/>
      </c>
      <c r="Z59" s="329" t="str">
        <f t="shared" si="27"/>
        <v/>
      </c>
      <c r="AA59" s="329" t="str">
        <f t="shared" si="28"/>
        <v/>
      </c>
      <c r="AB59" s="330" t="str">
        <f t="shared" si="29"/>
        <v/>
      </c>
      <c r="AC59" s="329" t="str">
        <f t="shared" si="30"/>
        <v/>
      </c>
      <c r="AD59" s="330" t="str">
        <f t="shared" si="31"/>
        <v/>
      </c>
      <c r="AE59" s="330" t="str">
        <f t="shared" si="32"/>
        <v/>
      </c>
      <c r="AF59" s="329" t="str">
        <f t="shared" si="33"/>
        <v/>
      </c>
      <c r="AG59" s="329" t="str">
        <f t="shared" si="34"/>
        <v/>
      </c>
      <c r="AH59" s="329" t="str">
        <f t="shared" si="35"/>
        <v/>
      </c>
      <c r="AI59" s="356" t="s">
        <v>116</v>
      </c>
      <c r="AJ59" s="331" t="str">
        <f t="shared" si="36"/>
        <v/>
      </c>
    </row>
    <row r="60" spans="1:36" s="115" customFormat="1" ht="21" customHeight="1" x14ac:dyDescent="0.35">
      <c r="A60" s="332" t="s">
        <v>540</v>
      </c>
      <c r="B60" s="324"/>
      <c r="C60" s="325"/>
      <c r="D60" s="326"/>
      <c r="E60" s="327"/>
      <c r="F60" s="69" t="str">
        <f>IF($P60&gt;'3)招へい者4)受入れ体制'!$D$34,"",'1)受入れ機関概要'!$C$8)</f>
        <v/>
      </c>
      <c r="G60" s="69" t="str">
        <f>IF($P60&gt;'3)招へい者4)受入れ体制'!$D$34,"",'1)受入れ機関概要'!$F$8)</f>
        <v/>
      </c>
      <c r="H60" s="163" t="str">
        <f t="shared" si="41"/>
        <v/>
      </c>
      <c r="I60" s="324"/>
      <c r="J60" s="1067"/>
      <c r="K60" s="1068"/>
      <c r="L60" s="359"/>
      <c r="M60" s="1069" t="s">
        <v>116</v>
      </c>
      <c r="N60" s="1070"/>
      <c r="O60" s="416" t="s">
        <v>116</v>
      </c>
      <c r="P60" s="366">
        <v>10</v>
      </c>
      <c r="Q60" s="1055"/>
      <c r="R60" s="1056"/>
      <c r="T60" s="328" t="str">
        <f t="shared" si="23"/>
        <v/>
      </c>
      <c r="U60" s="329" t="str">
        <f t="shared" si="24"/>
        <v/>
      </c>
      <c r="V60" s="329" t="str">
        <f t="shared" si="38"/>
        <v/>
      </c>
      <c r="W60" s="329" t="str">
        <f t="shared" si="39"/>
        <v/>
      </c>
      <c r="X60" s="329" t="str">
        <f t="shared" si="25"/>
        <v/>
      </c>
      <c r="Y60" s="329" t="str">
        <f t="shared" si="26"/>
        <v/>
      </c>
      <c r="Z60" s="329" t="str">
        <f t="shared" si="27"/>
        <v/>
      </c>
      <c r="AA60" s="329" t="str">
        <f t="shared" si="28"/>
        <v/>
      </c>
      <c r="AB60" s="330" t="str">
        <f t="shared" si="29"/>
        <v/>
      </c>
      <c r="AC60" s="329" t="str">
        <f t="shared" si="30"/>
        <v/>
      </c>
      <c r="AD60" s="330" t="str">
        <f t="shared" si="31"/>
        <v/>
      </c>
      <c r="AE60" s="330" t="str">
        <f t="shared" si="32"/>
        <v/>
      </c>
      <c r="AF60" s="329" t="str">
        <f t="shared" si="33"/>
        <v/>
      </c>
      <c r="AG60" s="329" t="str">
        <f t="shared" si="34"/>
        <v/>
      </c>
      <c r="AH60" s="329" t="str">
        <f t="shared" si="35"/>
        <v/>
      </c>
      <c r="AI60" s="356" t="s">
        <v>116</v>
      </c>
      <c r="AJ60" s="331" t="str">
        <f t="shared" si="36"/>
        <v/>
      </c>
    </row>
    <row r="61" spans="1:36" s="115" customFormat="1" ht="21" customHeight="1" x14ac:dyDescent="0.35">
      <c r="A61" s="323" t="s">
        <v>541</v>
      </c>
      <c r="B61" s="324"/>
      <c r="C61" s="325"/>
      <c r="D61" s="326"/>
      <c r="E61" s="327"/>
      <c r="F61" s="69" t="str">
        <f>IF($P61&gt;'3)招へい者4)受入れ体制'!$D$34,"",'1)受入れ機関概要'!$C$8)</f>
        <v/>
      </c>
      <c r="G61" s="69" t="str">
        <f>IF($P61&gt;'3)招へい者4)受入れ体制'!$D$34,"",'1)受入れ機関概要'!$F$8)</f>
        <v/>
      </c>
      <c r="H61" s="163" t="str">
        <f t="shared" si="41"/>
        <v/>
      </c>
      <c r="I61" s="324"/>
      <c r="J61" s="1067"/>
      <c r="K61" s="1068"/>
      <c r="L61" s="359"/>
      <c r="M61" s="1069" t="s">
        <v>116</v>
      </c>
      <c r="N61" s="1070"/>
      <c r="O61" s="416" t="s">
        <v>116</v>
      </c>
      <c r="P61" s="366">
        <v>11</v>
      </c>
      <c r="Q61" s="1055"/>
      <c r="R61" s="1056"/>
      <c r="T61" s="328" t="str">
        <f t="shared" si="23"/>
        <v/>
      </c>
      <c r="U61" s="329" t="str">
        <f t="shared" si="24"/>
        <v/>
      </c>
      <c r="V61" s="329" t="str">
        <f t="shared" si="38"/>
        <v/>
      </c>
      <c r="W61" s="329" t="str">
        <f t="shared" si="39"/>
        <v/>
      </c>
      <c r="X61" s="329" t="str">
        <f t="shared" si="25"/>
        <v/>
      </c>
      <c r="Y61" s="329" t="str">
        <f t="shared" si="26"/>
        <v/>
      </c>
      <c r="Z61" s="329" t="str">
        <f t="shared" si="27"/>
        <v/>
      </c>
      <c r="AA61" s="329" t="str">
        <f t="shared" si="28"/>
        <v/>
      </c>
      <c r="AB61" s="330" t="str">
        <f t="shared" si="29"/>
        <v/>
      </c>
      <c r="AC61" s="329" t="str">
        <f t="shared" si="30"/>
        <v/>
      </c>
      <c r="AD61" s="330" t="str">
        <f t="shared" si="31"/>
        <v/>
      </c>
      <c r="AE61" s="330" t="str">
        <f t="shared" si="32"/>
        <v/>
      </c>
      <c r="AF61" s="329" t="str">
        <f t="shared" si="33"/>
        <v/>
      </c>
      <c r="AG61" s="329" t="str">
        <f t="shared" si="34"/>
        <v/>
      </c>
      <c r="AH61" s="329" t="str">
        <f t="shared" si="35"/>
        <v/>
      </c>
      <c r="AI61" s="356" t="s">
        <v>116</v>
      </c>
      <c r="AJ61" s="331" t="str">
        <f t="shared" si="36"/>
        <v/>
      </c>
    </row>
    <row r="62" spans="1:36" s="115" customFormat="1" ht="21" customHeight="1" x14ac:dyDescent="0.35">
      <c r="A62" s="323" t="s">
        <v>542</v>
      </c>
      <c r="B62" s="324"/>
      <c r="C62" s="325"/>
      <c r="D62" s="326"/>
      <c r="E62" s="327"/>
      <c r="F62" s="69" t="str">
        <f>IF($P62&gt;'3)招へい者4)受入れ体制'!$D$34,"",'1)受入れ機関概要'!$C$8)</f>
        <v/>
      </c>
      <c r="G62" s="69" t="str">
        <f>IF($P62&gt;'3)招へい者4)受入れ体制'!$D$34,"",'1)受入れ機関概要'!$F$8)</f>
        <v/>
      </c>
      <c r="H62" s="163" t="str">
        <f t="shared" si="41"/>
        <v/>
      </c>
      <c r="I62" s="324"/>
      <c r="J62" s="1067"/>
      <c r="K62" s="1068"/>
      <c r="L62" s="359"/>
      <c r="M62" s="1069" t="s">
        <v>116</v>
      </c>
      <c r="N62" s="1070"/>
      <c r="O62" s="416" t="s">
        <v>116</v>
      </c>
      <c r="P62" s="366">
        <v>12</v>
      </c>
      <c r="Q62" s="1055"/>
      <c r="R62" s="1056"/>
      <c r="T62" s="328" t="str">
        <f t="shared" si="23"/>
        <v/>
      </c>
      <c r="U62" s="329" t="str">
        <f t="shared" si="24"/>
        <v/>
      </c>
      <c r="V62" s="329" t="str">
        <f t="shared" si="38"/>
        <v/>
      </c>
      <c r="W62" s="329" t="str">
        <f t="shared" si="39"/>
        <v/>
      </c>
      <c r="X62" s="329" t="str">
        <f t="shared" si="25"/>
        <v/>
      </c>
      <c r="Y62" s="329" t="str">
        <f t="shared" si="26"/>
        <v/>
      </c>
      <c r="Z62" s="329" t="str">
        <f t="shared" si="27"/>
        <v/>
      </c>
      <c r="AA62" s="329" t="str">
        <f t="shared" si="28"/>
        <v/>
      </c>
      <c r="AB62" s="330" t="str">
        <f t="shared" si="29"/>
        <v/>
      </c>
      <c r="AC62" s="329" t="str">
        <f t="shared" si="30"/>
        <v/>
      </c>
      <c r="AD62" s="330" t="str">
        <f t="shared" si="31"/>
        <v/>
      </c>
      <c r="AE62" s="330" t="str">
        <f t="shared" si="32"/>
        <v/>
      </c>
      <c r="AF62" s="329" t="str">
        <f t="shared" si="33"/>
        <v/>
      </c>
      <c r="AG62" s="329" t="str">
        <f t="shared" si="34"/>
        <v/>
      </c>
      <c r="AH62" s="329" t="str">
        <f t="shared" si="35"/>
        <v/>
      </c>
      <c r="AI62" s="356" t="s">
        <v>116</v>
      </c>
      <c r="AJ62" s="331" t="str">
        <f t="shared" si="36"/>
        <v/>
      </c>
    </row>
    <row r="63" spans="1:36" s="115" customFormat="1" ht="21" customHeight="1" x14ac:dyDescent="0.35">
      <c r="A63" s="332" t="s">
        <v>543</v>
      </c>
      <c r="B63" s="324"/>
      <c r="C63" s="325"/>
      <c r="D63" s="326"/>
      <c r="E63" s="327"/>
      <c r="F63" s="69" t="str">
        <f>IF($P63&gt;'3)招へい者4)受入れ体制'!$D$34,"",'1)受入れ機関概要'!$C$8)</f>
        <v/>
      </c>
      <c r="G63" s="69" t="str">
        <f>IF($P63&gt;'3)招へい者4)受入れ体制'!$D$34,"",'1)受入れ機関概要'!$F$8)</f>
        <v/>
      </c>
      <c r="H63" s="163" t="str">
        <f t="shared" si="41"/>
        <v/>
      </c>
      <c r="I63" s="324"/>
      <c r="J63" s="1067"/>
      <c r="K63" s="1068"/>
      <c r="L63" s="359"/>
      <c r="M63" s="1069" t="s">
        <v>116</v>
      </c>
      <c r="N63" s="1070"/>
      <c r="O63" s="416" t="s">
        <v>116</v>
      </c>
      <c r="P63" s="366">
        <v>13</v>
      </c>
      <c r="Q63" s="1055"/>
      <c r="R63" s="1056"/>
      <c r="T63" s="328" t="str">
        <f t="shared" si="23"/>
        <v/>
      </c>
      <c r="U63" s="329" t="str">
        <f t="shared" si="24"/>
        <v/>
      </c>
      <c r="V63" s="329" t="str">
        <f t="shared" si="38"/>
        <v/>
      </c>
      <c r="W63" s="329" t="str">
        <f t="shared" si="39"/>
        <v/>
      </c>
      <c r="X63" s="329" t="str">
        <f t="shared" si="25"/>
        <v/>
      </c>
      <c r="Y63" s="329" t="str">
        <f t="shared" si="26"/>
        <v/>
      </c>
      <c r="Z63" s="329" t="str">
        <f t="shared" si="27"/>
        <v/>
      </c>
      <c r="AA63" s="329" t="str">
        <f t="shared" si="28"/>
        <v/>
      </c>
      <c r="AB63" s="330" t="str">
        <f t="shared" si="29"/>
        <v/>
      </c>
      <c r="AC63" s="329" t="str">
        <f t="shared" si="30"/>
        <v/>
      </c>
      <c r="AD63" s="330" t="str">
        <f t="shared" si="31"/>
        <v/>
      </c>
      <c r="AE63" s="330" t="str">
        <f t="shared" si="32"/>
        <v/>
      </c>
      <c r="AF63" s="329" t="str">
        <f t="shared" si="33"/>
        <v/>
      </c>
      <c r="AG63" s="329" t="str">
        <f t="shared" si="34"/>
        <v/>
      </c>
      <c r="AH63" s="329" t="str">
        <f t="shared" si="35"/>
        <v/>
      </c>
      <c r="AI63" s="356" t="s">
        <v>116</v>
      </c>
      <c r="AJ63" s="331" t="str">
        <f t="shared" si="36"/>
        <v/>
      </c>
    </row>
    <row r="64" spans="1:36" s="115" customFormat="1" ht="21" customHeight="1" x14ac:dyDescent="0.35">
      <c r="A64" s="323" t="s">
        <v>544</v>
      </c>
      <c r="B64" s="324"/>
      <c r="C64" s="325"/>
      <c r="D64" s="326"/>
      <c r="E64" s="327"/>
      <c r="F64" s="69" t="str">
        <f>IF($P64&gt;'3)招へい者4)受入れ体制'!$D$34,"",'1)受入れ機関概要'!$C$8)</f>
        <v/>
      </c>
      <c r="G64" s="69" t="str">
        <f>IF($P64&gt;'3)招へい者4)受入れ体制'!$D$34,"",'1)受入れ機関概要'!$F$8)</f>
        <v/>
      </c>
      <c r="H64" s="163" t="str">
        <f t="shared" si="41"/>
        <v/>
      </c>
      <c r="I64" s="324"/>
      <c r="J64" s="1067"/>
      <c r="K64" s="1068"/>
      <c r="L64" s="359"/>
      <c r="M64" s="1069" t="s">
        <v>116</v>
      </c>
      <c r="N64" s="1070"/>
      <c r="O64" s="416" t="s">
        <v>116</v>
      </c>
      <c r="P64" s="366">
        <v>14</v>
      </c>
      <c r="Q64" s="1055"/>
      <c r="R64" s="1056"/>
      <c r="T64" s="328" t="str">
        <f t="shared" si="23"/>
        <v/>
      </c>
      <c r="U64" s="329" t="str">
        <f t="shared" si="24"/>
        <v/>
      </c>
      <c r="V64" s="329" t="str">
        <f t="shared" si="38"/>
        <v/>
      </c>
      <c r="W64" s="329" t="str">
        <f t="shared" si="39"/>
        <v/>
      </c>
      <c r="X64" s="329" t="str">
        <f t="shared" si="25"/>
        <v/>
      </c>
      <c r="Y64" s="329" t="str">
        <f t="shared" si="26"/>
        <v/>
      </c>
      <c r="Z64" s="329" t="str">
        <f t="shared" si="27"/>
        <v/>
      </c>
      <c r="AA64" s="329" t="str">
        <f t="shared" si="28"/>
        <v/>
      </c>
      <c r="AB64" s="330" t="str">
        <f t="shared" si="29"/>
        <v/>
      </c>
      <c r="AC64" s="329" t="str">
        <f t="shared" si="30"/>
        <v/>
      </c>
      <c r="AD64" s="330" t="str">
        <f t="shared" si="31"/>
        <v/>
      </c>
      <c r="AE64" s="330" t="str">
        <f t="shared" si="32"/>
        <v/>
      </c>
      <c r="AF64" s="329" t="str">
        <f t="shared" si="33"/>
        <v/>
      </c>
      <c r="AG64" s="329" t="str">
        <f t="shared" si="34"/>
        <v/>
      </c>
      <c r="AH64" s="329" t="str">
        <f t="shared" si="35"/>
        <v/>
      </c>
      <c r="AI64" s="356" t="s">
        <v>116</v>
      </c>
      <c r="AJ64" s="331" t="str">
        <f t="shared" si="36"/>
        <v/>
      </c>
    </row>
    <row r="65" spans="1:36" s="115" customFormat="1" ht="21" customHeight="1" x14ac:dyDescent="0.35">
      <c r="A65" s="332" t="s">
        <v>545</v>
      </c>
      <c r="B65" s="324"/>
      <c r="C65" s="325"/>
      <c r="D65" s="326"/>
      <c r="E65" s="327"/>
      <c r="F65" s="69" t="str">
        <f>IF($P65&gt;'3)招へい者4)受入れ体制'!$D$34,"",'1)受入れ機関概要'!$C$8)</f>
        <v/>
      </c>
      <c r="G65" s="69" t="str">
        <f>IF($P65&gt;'3)招へい者4)受入れ体制'!$D$34,"",'1)受入れ機関概要'!$F$8)</f>
        <v/>
      </c>
      <c r="H65" s="163" t="str">
        <f t="shared" si="41"/>
        <v/>
      </c>
      <c r="I65" s="324"/>
      <c r="J65" s="1067"/>
      <c r="K65" s="1068"/>
      <c r="L65" s="359"/>
      <c r="M65" s="1069" t="s">
        <v>116</v>
      </c>
      <c r="N65" s="1070"/>
      <c r="O65" s="416" t="s">
        <v>116</v>
      </c>
      <c r="P65" s="366">
        <v>15</v>
      </c>
      <c r="Q65" s="1055"/>
      <c r="R65" s="1056"/>
      <c r="T65" s="328" t="str">
        <f t="shared" si="23"/>
        <v/>
      </c>
      <c r="U65" s="329" t="str">
        <f t="shared" si="24"/>
        <v/>
      </c>
      <c r="V65" s="329" t="str">
        <f t="shared" si="38"/>
        <v/>
      </c>
      <c r="W65" s="329" t="str">
        <f t="shared" si="39"/>
        <v/>
      </c>
      <c r="X65" s="329" t="str">
        <f t="shared" si="25"/>
        <v/>
      </c>
      <c r="Y65" s="329" t="str">
        <f t="shared" si="26"/>
        <v/>
      </c>
      <c r="Z65" s="329" t="str">
        <f t="shared" si="27"/>
        <v/>
      </c>
      <c r="AA65" s="329" t="str">
        <f t="shared" si="28"/>
        <v/>
      </c>
      <c r="AB65" s="330" t="str">
        <f t="shared" si="29"/>
        <v/>
      </c>
      <c r="AC65" s="329" t="str">
        <f t="shared" si="30"/>
        <v/>
      </c>
      <c r="AD65" s="330" t="str">
        <f t="shared" si="31"/>
        <v/>
      </c>
      <c r="AE65" s="330" t="str">
        <f t="shared" si="32"/>
        <v/>
      </c>
      <c r="AF65" s="329" t="str">
        <f t="shared" si="33"/>
        <v/>
      </c>
      <c r="AG65" s="329" t="str">
        <f t="shared" si="34"/>
        <v/>
      </c>
      <c r="AH65" s="329" t="str">
        <f t="shared" si="35"/>
        <v/>
      </c>
      <c r="AI65" s="356" t="s">
        <v>116</v>
      </c>
      <c r="AJ65" s="331" t="str">
        <f t="shared" si="36"/>
        <v/>
      </c>
    </row>
    <row r="66" spans="1:36" s="115" customFormat="1" ht="21" customHeight="1" x14ac:dyDescent="0.35">
      <c r="A66" s="323" t="s">
        <v>546</v>
      </c>
      <c r="B66" s="324"/>
      <c r="C66" s="325"/>
      <c r="D66" s="326"/>
      <c r="E66" s="327"/>
      <c r="F66" s="69" t="str">
        <f>IF($P66&gt;'3)招へい者4)受入れ体制'!$D$34,"",'1)受入れ機関概要'!$C$8)</f>
        <v/>
      </c>
      <c r="G66" s="69" t="str">
        <f>IF($P66&gt;'3)招へい者4)受入れ体制'!$D$34,"",'1)受入れ機関概要'!$F$8)</f>
        <v/>
      </c>
      <c r="H66" s="163" t="str">
        <f t="shared" si="41"/>
        <v/>
      </c>
      <c r="I66" s="324"/>
      <c r="J66" s="1067"/>
      <c r="K66" s="1068"/>
      <c r="L66" s="359"/>
      <c r="M66" s="1069" t="s">
        <v>116</v>
      </c>
      <c r="N66" s="1070"/>
      <c r="O66" s="416" t="s">
        <v>116</v>
      </c>
      <c r="P66" s="366">
        <v>16</v>
      </c>
      <c r="Q66" s="1055"/>
      <c r="R66" s="1056"/>
      <c r="T66" s="328" t="str">
        <f t="shared" si="23"/>
        <v/>
      </c>
      <c r="U66" s="329" t="str">
        <f t="shared" si="24"/>
        <v/>
      </c>
      <c r="V66" s="329" t="str">
        <f t="shared" si="38"/>
        <v/>
      </c>
      <c r="W66" s="329" t="str">
        <f t="shared" si="39"/>
        <v/>
      </c>
      <c r="X66" s="329" t="str">
        <f t="shared" si="25"/>
        <v/>
      </c>
      <c r="Y66" s="329" t="str">
        <f t="shared" si="26"/>
        <v/>
      </c>
      <c r="Z66" s="329" t="str">
        <f t="shared" si="27"/>
        <v/>
      </c>
      <c r="AA66" s="329" t="str">
        <f t="shared" si="28"/>
        <v/>
      </c>
      <c r="AB66" s="330" t="str">
        <f t="shared" si="29"/>
        <v/>
      </c>
      <c r="AC66" s="329" t="str">
        <f t="shared" si="30"/>
        <v/>
      </c>
      <c r="AD66" s="330" t="str">
        <f t="shared" si="31"/>
        <v/>
      </c>
      <c r="AE66" s="330" t="str">
        <f t="shared" si="32"/>
        <v/>
      </c>
      <c r="AF66" s="329" t="str">
        <f t="shared" si="33"/>
        <v/>
      </c>
      <c r="AG66" s="329" t="str">
        <f t="shared" si="34"/>
        <v/>
      </c>
      <c r="AH66" s="329" t="str">
        <f t="shared" si="35"/>
        <v/>
      </c>
      <c r="AI66" s="356" t="s">
        <v>116</v>
      </c>
      <c r="AJ66" s="331" t="str">
        <f t="shared" si="36"/>
        <v/>
      </c>
    </row>
    <row r="67" spans="1:36" s="115" customFormat="1" ht="21" customHeight="1" x14ac:dyDescent="0.35">
      <c r="A67" s="323" t="s">
        <v>547</v>
      </c>
      <c r="B67" s="324"/>
      <c r="C67" s="325"/>
      <c r="D67" s="326"/>
      <c r="E67" s="327"/>
      <c r="F67" s="69" t="str">
        <f>IF($P67&gt;'3)招へい者4)受入れ体制'!$D$34,"",'1)受入れ機関概要'!$C$8)</f>
        <v/>
      </c>
      <c r="G67" s="69" t="str">
        <f>IF($P67&gt;'3)招へい者4)受入れ体制'!$D$34,"",'1)受入れ機関概要'!$F$8)</f>
        <v/>
      </c>
      <c r="H67" s="163" t="str">
        <f t="shared" si="41"/>
        <v/>
      </c>
      <c r="I67" s="324"/>
      <c r="J67" s="1067"/>
      <c r="K67" s="1068"/>
      <c r="L67" s="359"/>
      <c r="M67" s="1069" t="s">
        <v>116</v>
      </c>
      <c r="N67" s="1070"/>
      <c r="O67" s="416" t="s">
        <v>116</v>
      </c>
      <c r="P67" s="366">
        <v>17</v>
      </c>
      <c r="Q67" s="1055"/>
      <c r="R67" s="1056"/>
      <c r="T67" s="328" t="str">
        <f t="shared" si="23"/>
        <v/>
      </c>
      <c r="U67" s="329" t="str">
        <f t="shared" si="24"/>
        <v/>
      </c>
      <c r="V67" s="329" t="str">
        <f t="shared" si="38"/>
        <v/>
      </c>
      <c r="W67" s="329" t="str">
        <f t="shared" si="39"/>
        <v/>
      </c>
      <c r="X67" s="329" t="str">
        <f t="shared" si="25"/>
        <v/>
      </c>
      <c r="Y67" s="329" t="str">
        <f t="shared" si="26"/>
        <v/>
      </c>
      <c r="Z67" s="329" t="str">
        <f t="shared" si="27"/>
        <v/>
      </c>
      <c r="AA67" s="329" t="str">
        <f t="shared" si="28"/>
        <v/>
      </c>
      <c r="AB67" s="330" t="str">
        <f t="shared" si="29"/>
        <v/>
      </c>
      <c r="AC67" s="329" t="str">
        <f t="shared" si="30"/>
        <v/>
      </c>
      <c r="AD67" s="330" t="str">
        <f t="shared" si="31"/>
        <v/>
      </c>
      <c r="AE67" s="330" t="str">
        <f t="shared" si="32"/>
        <v/>
      </c>
      <c r="AF67" s="329" t="str">
        <f t="shared" si="33"/>
        <v/>
      </c>
      <c r="AG67" s="329" t="str">
        <f t="shared" si="34"/>
        <v/>
      </c>
      <c r="AH67" s="329" t="str">
        <f t="shared" si="35"/>
        <v/>
      </c>
      <c r="AI67" s="356" t="s">
        <v>116</v>
      </c>
      <c r="AJ67" s="331" t="str">
        <f t="shared" si="36"/>
        <v/>
      </c>
    </row>
    <row r="68" spans="1:36" s="115" customFormat="1" ht="21" customHeight="1" x14ac:dyDescent="0.35">
      <c r="A68" s="332" t="s">
        <v>548</v>
      </c>
      <c r="B68" s="324"/>
      <c r="C68" s="325"/>
      <c r="D68" s="326"/>
      <c r="E68" s="327"/>
      <c r="F68" s="69" t="str">
        <f>IF($P68&gt;'3)招へい者4)受入れ体制'!$D$34,"",'1)受入れ機関概要'!$C$8)</f>
        <v/>
      </c>
      <c r="G68" s="69" t="str">
        <f>IF($P68&gt;'3)招へい者4)受入れ体制'!$D$34,"",'1)受入れ機関概要'!$F$8)</f>
        <v/>
      </c>
      <c r="H68" s="163" t="str">
        <f t="shared" si="41"/>
        <v/>
      </c>
      <c r="I68" s="324"/>
      <c r="J68" s="1067"/>
      <c r="K68" s="1068"/>
      <c r="L68" s="359"/>
      <c r="M68" s="1069" t="s">
        <v>116</v>
      </c>
      <c r="N68" s="1070"/>
      <c r="O68" s="416" t="s">
        <v>116</v>
      </c>
      <c r="P68" s="366">
        <v>18</v>
      </c>
      <c r="Q68" s="1055"/>
      <c r="R68" s="1056"/>
      <c r="T68" s="328" t="str">
        <f t="shared" si="23"/>
        <v/>
      </c>
      <c r="U68" s="329" t="str">
        <f t="shared" si="24"/>
        <v/>
      </c>
      <c r="V68" s="329" t="str">
        <f t="shared" si="38"/>
        <v/>
      </c>
      <c r="W68" s="329" t="str">
        <f t="shared" si="39"/>
        <v/>
      </c>
      <c r="X68" s="329" t="str">
        <f t="shared" si="25"/>
        <v/>
      </c>
      <c r="Y68" s="329" t="str">
        <f t="shared" si="26"/>
        <v/>
      </c>
      <c r="Z68" s="329" t="str">
        <f t="shared" si="27"/>
        <v/>
      </c>
      <c r="AA68" s="329" t="str">
        <f t="shared" si="28"/>
        <v/>
      </c>
      <c r="AB68" s="330" t="str">
        <f t="shared" si="29"/>
        <v/>
      </c>
      <c r="AC68" s="329" t="str">
        <f t="shared" si="30"/>
        <v/>
      </c>
      <c r="AD68" s="330" t="str">
        <f t="shared" si="31"/>
        <v/>
      </c>
      <c r="AE68" s="330" t="str">
        <f t="shared" si="32"/>
        <v/>
      </c>
      <c r="AF68" s="329" t="str">
        <f t="shared" si="33"/>
        <v/>
      </c>
      <c r="AG68" s="329" t="str">
        <f t="shared" si="34"/>
        <v/>
      </c>
      <c r="AH68" s="329" t="str">
        <f t="shared" si="35"/>
        <v/>
      </c>
      <c r="AI68" s="356" t="s">
        <v>116</v>
      </c>
      <c r="AJ68" s="331" t="str">
        <f t="shared" si="36"/>
        <v/>
      </c>
    </row>
    <row r="69" spans="1:36" s="115" customFormat="1" ht="21" customHeight="1" x14ac:dyDescent="0.35">
      <c r="A69" s="323" t="s">
        <v>549</v>
      </c>
      <c r="B69" s="324"/>
      <c r="C69" s="325"/>
      <c r="D69" s="326"/>
      <c r="E69" s="327"/>
      <c r="F69" s="69" t="str">
        <f>IF($P69&gt;'3)招へい者4)受入れ体制'!$D$34,"",'1)受入れ機関概要'!$C$8)</f>
        <v/>
      </c>
      <c r="G69" s="69" t="str">
        <f>IF($P69&gt;'3)招へい者4)受入れ体制'!$D$34,"",'1)受入れ機関概要'!$F$8)</f>
        <v/>
      </c>
      <c r="H69" s="163" t="str">
        <f t="shared" si="41"/>
        <v/>
      </c>
      <c r="I69" s="324"/>
      <c r="J69" s="1067"/>
      <c r="K69" s="1068"/>
      <c r="L69" s="359"/>
      <c r="M69" s="1069" t="s">
        <v>116</v>
      </c>
      <c r="N69" s="1070"/>
      <c r="O69" s="416" t="s">
        <v>116</v>
      </c>
      <c r="P69" s="366">
        <v>19</v>
      </c>
      <c r="Q69" s="1055"/>
      <c r="R69" s="1056"/>
      <c r="T69" s="328" t="str">
        <f t="shared" si="23"/>
        <v/>
      </c>
      <c r="U69" s="329" t="str">
        <f t="shared" si="24"/>
        <v/>
      </c>
      <c r="V69" s="329" t="str">
        <f t="shared" si="38"/>
        <v/>
      </c>
      <c r="W69" s="329" t="str">
        <f t="shared" si="39"/>
        <v/>
      </c>
      <c r="X69" s="329" t="str">
        <f t="shared" si="25"/>
        <v/>
      </c>
      <c r="Y69" s="329" t="str">
        <f t="shared" si="26"/>
        <v/>
      </c>
      <c r="Z69" s="329" t="str">
        <f t="shared" si="27"/>
        <v/>
      </c>
      <c r="AA69" s="329" t="str">
        <f t="shared" si="28"/>
        <v/>
      </c>
      <c r="AB69" s="330" t="str">
        <f t="shared" si="29"/>
        <v/>
      </c>
      <c r="AC69" s="329" t="str">
        <f t="shared" si="30"/>
        <v/>
      </c>
      <c r="AD69" s="330" t="str">
        <f t="shared" si="31"/>
        <v/>
      </c>
      <c r="AE69" s="330" t="str">
        <f t="shared" si="32"/>
        <v/>
      </c>
      <c r="AF69" s="329" t="str">
        <f t="shared" si="33"/>
        <v/>
      </c>
      <c r="AG69" s="329" t="str">
        <f t="shared" si="34"/>
        <v/>
      </c>
      <c r="AH69" s="329" t="str">
        <f t="shared" si="35"/>
        <v/>
      </c>
      <c r="AI69" s="356" t="s">
        <v>116</v>
      </c>
      <c r="AJ69" s="331" t="str">
        <f t="shared" si="36"/>
        <v/>
      </c>
    </row>
    <row r="70" spans="1:36" s="115" customFormat="1" ht="21" customHeight="1" x14ac:dyDescent="0.35">
      <c r="A70" s="332" t="s">
        <v>550</v>
      </c>
      <c r="B70" s="324"/>
      <c r="C70" s="325"/>
      <c r="D70" s="326"/>
      <c r="E70" s="327"/>
      <c r="F70" s="69" t="str">
        <f>IF($P70&gt;'3)招へい者4)受入れ体制'!$D$34,"",'1)受入れ機関概要'!$C$8)</f>
        <v/>
      </c>
      <c r="G70" s="69" t="str">
        <f>IF($P70&gt;'3)招へい者4)受入れ体制'!$D$34,"",'1)受入れ機関概要'!$F$8)</f>
        <v/>
      </c>
      <c r="H70" s="163" t="str">
        <f t="shared" si="41"/>
        <v/>
      </c>
      <c r="I70" s="324"/>
      <c r="J70" s="1067"/>
      <c r="K70" s="1068"/>
      <c r="L70" s="359"/>
      <c r="M70" s="1069" t="s">
        <v>116</v>
      </c>
      <c r="N70" s="1070"/>
      <c r="O70" s="416" t="s">
        <v>116</v>
      </c>
      <c r="P70" s="366">
        <v>20</v>
      </c>
      <c r="Q70" s="1055"/>
      <c r="R70" s="1056"/>
      <c r="T70" s="328" t="str">
        <f t="shared" si="23"/>
        <v/>
      </c>
      <c r="U70" s="329" t="str">
        <f t="shared" si="24"/>
        <v/>
      </c>
      <c r="V70" s="329" t="str">
        <f t="shared" si="38"/>
        <v/>
      </c>
      <c r="W70" s="329" t="str">
        <f t="shared" si="39"/>
        <v/>
      </c>
      <c r="X70" s="329" t="str">
        <f t="shared" si="25"/>
        <v/>
      </c>
      <c r="Y70" s="329" t="str">
        <f t="shared" si="26"/>
        <v/>
      </c>
      <c r="Z70" s="329" t="str">
        <f t="shared" si="27"/>
        <v/>
      </c>
      <c r="AA70" s="329" t="str">
        <f t="shared" si="28"/>
        <v/>
      </c>
      <c r="AB70" s="330" t="str">
        <f t="shared" si="29"/>
        <v/>
      </c>
      <c r="AC70" s="329" t="str">
        <f t="shared" si="30"/>
        <v/>
      </c>
      <c r="AD70" s="330" t="str">
        <f t="shared" si="31"/>
        <v/>
      </c>
      <c r="AE70" s="330" t="str">
        <f t="shared" si="32"/>
        <v/>
      </c>
      <c r="AF70" s="329" t="str">
        <f t="shared" si="33"/>
        <v/>
      </c>
      <c r="AG70" s="329" t="str">
        <f t="shared" si="34"/>
        <v/>
      </c>
      <c r="AH70" s="329" t="str">
        <f t="shared" si="35"/>
        <v/>
      </c>
      <c r="AI70" s="356" t="s">
        <v>116</v>
      </c>
      <c r="AJ70" s="331" t="str">
        <f t="shared" si="36"/>
        <v/>
      </c>
    </row>
    <row r="71" spans="1:36" s="115" customFormat="1" ht="21" customHeight="1" x14ac:dyDescent="0.35">
      <c r="A71" s="323" t="s">
        <v>551</v>
      </c>
      <c r="B71" s="324"/>
      <c r="C71" s="325"/>
      <c r="D71" s="326"/>
      <c r="E71" s="327"/>
      <c r="F71" s="69" t="str">
        <f>IF($P71&gt;'3)招へい者4)受入れ体制'!$D$34,"",'1)受入れ機関概要'!$C$8)</f>
        <v/>
      </c>
      <c r="G71" s="69" t="str">
        <f>IF($P71&gt;'3)招へい者4)受入れ体制'!$D$34,"",'1)受入れ機関概要'!$F$8)</f>
        <v/>
      </c>
      <c r="H71" s="163" t="str">
        <f t="shared" si="41"/>
        <v/>
      </c>
      <c r="I71" s="324"/>
      <c r="J71" s="1067"/>
      <c r="K71" s="1068"/>
      <c r="L71" s="359"/>
      <c r="M71" s="1069" t="s">
        <v>116</v>
      </c>
      <c r="N71" s="1070"/>
      <c r="O71" s="416" t="s">
        <v>116</v>
      </c>
      <c r="P71" s="366">
        <v>21</v>
      </c>
      <c r="Q71" s="1055"/>
      <c r="R71" s="1056"/>
      <c r="T71" s="328" t="str">
        <f t="shared" si="23"/>
        <v/>
      </c>
      <c r="U71" s="329" t="str">
        <f t="shared" si="24"/>
        <v/>
      </c>
      <c r="V71" s="329" t="str">
        <f t="shared" si="38"/>
        <v/>
      </c>
      <c r="W71" s="329" t="str">
        <f t="shared" si="39"/>
        <v/>
      </c>
      <c r="X71" s="329" t="str">
        <f t="shared" si="25"/>
        <v/>
      </c>
      <c r="Y71" s="329" t="str">
        <f t="shared" si="26"/>
        <v/>
      </c>
      <c r="Z71" s="329" t="str">
        <f t="shared" si="27"/>
        <v/>
      </c>
      <c r="AA71" s="329" t="str">
        <f t="shared" si="28"/>
        <v/>
      </c>
      <c r="AB71" s="330" t="str">
        <f t="shared" si="29"/>
        <v/>
      </c>
      <c r="AC71" s="329" t="str">
        <f t="shared" si="30"/>
        <v/>
      </c>
      <c r="AD71" s="330" t="str">
        <f t="shared" si="31"/>
        <v/>
      </c>
      <c r="AE71" s="330" t="str">
        <f t="shared" si="32"/>
        <v/>
      </c>
      <c r="AF71" s="329" t="str">
        <f t="shared" si="33"/>
        <v/>
      </c>
      <c r="AG71" s="329" t="str">
        <f t="shared" si="34"/>
        <v/>
      </c>
      <c r="AH71" s="329" t="str">
        <f t="shared" si="35"/>
        <v/>
      </c>
      <c r="AI71" s="356" t="s">
        <v>116</v>
      </c>
      <c r="AJ71" s="331" t="str">
        <f t="shared" si="36"/>
        <v/>
      </c>
    </row>
    <row r="72" spans="1:36" s="115" customFormat="1" ht="21" customHeight="1" x14ac:dyDescent="0.35">
      <c r="A72" s="332" t="s">
        <v>552</v>
      </c>
      <c r="B72" s="324"/>
      <c r="C72" s="325"/>
      <c r="D72" s="326"/>
      <c r="E72" s="327"/>
      <c r="F72" s="69" t="str">
        <f>IF($P72&gt;'3)招へい者4)受入れ体制'!$D$34,"",'1)受入れ機関概要'!$C$8)</f>
        <v/>
      </c>
      <c r="G72" s="69" t="str">
        <f>IF($P72&gt;'3)招へい者4)受入れ体制'!$D$34,"",'1)受入れ機関概要'!$F$8)</f>
        <v/>
      </c>
      <c r="H72" s="163" t="str">
        <f t="shared" si="41"/>
        <v/>
      </c>
      <c r="I72" s="324"/>
      <c r="J72" s="1067"/>
      <c r="K72" s="1068"/>
      <c r="L72" s="359"/>
      <c r="M72" s="1069" t="s">
        <v>116</v>
      </c>
      <c r="N72" s="1070"/>
      <c r="O72" s="416" t="s">
        <v>116</v>
      </c>
      <c r="P72" s="366">
        <v>22</v>
      </c>
      <c r="Q72" s="1055"/>
      <c r="R72" s="1056"/>
      <c r="T72" s="328" t="str">
        <f t="shared" si="23"/>
        <v/>
      </c>
      <c r="U72" s="329" t="str">
        <f t="shared" si="24"/>
        <v/>
      </c>
      <c r="V72" s="329" t="str">
        <f t="shared" si="38"/>
        <v/>
      </c>
      <c r="W72" s="329" t="str">
        <f t="shared" si="39"/>
        <v/>
      </c>
      <c r="X72" s="329" t="str">
        <f t="shared" si="25"/>
        <v/>
      </c>
      <c r="Y72" s="329" t="str">
        <f t="shared" si="26"/>
        <v/>
      </c>
      <c r="Z72" s="329" t="str">
        <f t="shared" si="27"/>
        <v/>
      </c>
      <c r="AA72" s="329" t="str">
        <f t="shared" si="28"/>
        <v/>
      </c>
      <c r="AB72" s="330" t="str">
        <f t="shared" si="29"/>
        <v/>
      </c>
      <c r="AC72" s="329" t="str">
        <f t="shared" si="30"/>
        <v/>
      </c>
      <c r="AD72" s="330" t="str">
        <f t="shared" si="31"/>
        <v/>
      </c>
      <c r="AE72" s="330" t="str">
        <f t="shared" si="32"/>
        <v/>
      </c>
      <c r="AF72" s="329" t="str">
        <f t="shared" si="33"/>
        <v/>
      </c>
      <c r="AG72" s="329" t="str">
        <f t="shared" si="34"/>
        <v/>
      </c>
      <c r="AH72" s="329" t="str">
        <f t="shared" si="35"/>
        <v/>
      </c>
      <c r="AI72" s="356" t="s">
        <v>116</v>
      </c>
      <c r="AJ72" s="331" t="str">
        <f t="shared" si="36"/>
        <v/>
      </c>
    </row>
    <row r="73" spans="1:36" s="115" customFormat="1" ht="21" customHeight="1" x14ac:dyDescent="0.35">
      <c r="A73" s="323" t="s">
        <v>553</v>
      </c>
      <c r="B73" s="324"/>
      <c r="C73" s="325"/>
      <c r="D73" s="326"/>
      <c r="E73" s="327"/>
      <c r="F73" s="69" t="str">
        <f>IF($P73&gt;'3)招へい者4)受入れ体制'!$D$34,"",'1)受入れ機関概要'!$C$8)</f>
        <v/>
      </c>
      <c r="G73" s="69" t="str">
        <f>IF($P73&gt;'3)招へい者4)受入れ体制'!$D$34,"",'1)受入れ機関概要'!$F$8)</f>
        <v/>
      </c>
      <c r="H73" s="163" t="str">
        <f t="shared" si="41"/>
        <v/>
      </c>
      <c r="I73" s="324"/>
      <c r="J73" s="1067"/>
      <c r="K73" s="1068"/>
      <c r="L73" s="359"/>
      <c r="M73" s="1069" t="s">
        <v>116</v>
      </c>
      <c r="N73" s="1070"/>
      <c r="O73" s="416" t="s">
        <v>116</v>
      </c>
      <c r="P73" s="366">
        <v>23</v>
      </c>
      <c r="Q73" s="1055"/>
      <c r="R73" s="1056"/>
      <c r="T73" s="328" t="str">
        <f t="shared" si="23"/>
        <v/>
      </c>
      <c r="U73" s="329" t="str">
        <f t="shared" si="24"/>
        <v/>
      </c>
      <c r="V73" s="329" t="str">
        <f t="shared" si="38"/>
        <v/>
      </c>
      <c r="W73" s="329" t="str">
        <f t="shared" si="39"/>
        <v/>
      </c>
      <c r="X73" s="329" t="str">
        <f t="shared" si="25"/>
        <v/>
      </c>
      <c r="Y73" s="329" t="str">
        <f t="shared" si="26"/>
        <v/>
      </c>
      <c r="Z73" s="329" t="str">
        <f t="shared" si="27"/>
        <v/>
      </c>
      <c r="AA73" s="329" t="str">
        <f t="shared" si="28"/>
        <v/>
      </c>
      <c r="AB73" s="330" t="str">
        <f t="shared" si="29"/>
        <v/>
      </c>
      <c r="AC73" s="329" t="str">
        <f t="shared" si="30"/>
        <v/>
      </c>
      <c r="AD73" s="330" t="str">
        <f t="shared" si="31"/>
        <v/>
      </c>
      <c r="AE73" s="330" t="str">
        <f t="shared" si="32"/>
        <v/>
      </c>
      <c r="AF73" s="329" t="str">
        <f t="shared" si="33"/>
        <v/>
      </c>
      <c r="AG73" s="329" t="str">
        <f t="shared" si="34"/>
        <v/>
      </c>
      <c r="AH73" s="329" t="str">
        <f t="shared" si="35"/>
        <v/>
      </c>
      <c r="AI73" s="356" t="s">
        <v>116</v>
      </c>
      <c r="AJ73" s="331" t="str">
        <f t="shared" si="36"/>
        <v/>
      </c>
    </row>
    <row r="74" spans="1:36" s="115" customFormat="1" ht="21" customHeight="1" x14ac:dyDescent="0.35">
      <c r="A74" s="332" t="s">
        <v>554</v>
      </c>
      <c r="B74" s="324"/>
      <c r="C74" s="325"/>
      <c r="D74" s="326"/>
      <c r="E74" s="327"/>
      <c r="F74" s="69" t="str">
        <f>IF($P74&gt;'3)招へい者4)受入れ体制'!$D$34,"",'1)受入れ機関概要'!$C$8)</f>
        <v/>
      </c>
      <c r="G74" s="69" t="str">
        <f>IF($P74&gt;'3)招へい者4)受入れ体制'!$D$34,"",'1)受入れ機関概要'!$F$8)</f>
        <v/>
      </c>
      <c r="H74" s="163" t="str">
        <f t="shared" si="41"/>
        <v/>
      </c>
      <c r="I74" s="324"/>
      <c r="J74" s="1067"/>
      <c r="K74" s="1068"/>
      <c r="L74" s="359"/>
      <c r="M74" s="1069" t="s">
        <v>116</v>
      </c>
      <c r="N74" s="1070"/>
      <c r="O74" s="416" t="s">
        <v>116</v>
      </c>
      <c r="P74" s="366">
        <v>24</v>
      </c>
      <c r="Q74" s="1055"/>
      <c r="R74" s="1056"/>
      <c r="T74" s="328" t="str">
        <f t="shared" si="23"/>
        <v/>
      </c>
      <c r="U74" s="329" t="str">
        <f t="shared" si="24"/>
        <v/>
      </c>
      <c r="V74" s="329" t="str">
        <f t="shared" si="38"/>
        <v/>
      </c>
      <c r="W74" s="329" t="str">
        <f t="shared" si="39"/>
        <v/>
      </c>
      <c r="X74" s="329" t="str">
        <f t="shared" si="25"/>
        <v/>
      </c>
      <c r="Y74" s="329" t="str">
        <f t="shared" si="26"/>
        <v/>
      </c>
      <c r="Z74" s="329" t="str">
        <f t="shared" si="27"/>
        <v/>
      </c>
      <c r="AA74" s="329" t="str">
        <f t="shared" si="28"/>
        <v/>
      </c>
      <c r="AB74" s="330" t="str">
        <f t="shared" si="29"/>
        <v/>
      </c>
      <c r="AC74" s="329" t="str">
        <f t="shared" si="30"/>
        <v/>
      </c>
      <c r="AD74" s="330" t="str">
        <f t="shared" si="31"/>
        <v/>
      </c>
      <c r="AE74" s="330" t="str">
        <f t="shared" si="32"/>
        <v/>
      </c>
      <c r="AF74" s="329" t="str">
        <f t="shared" si="33"/>
        <v/>
      </c>
      <c r="AG74" s="329" t="str">
        <f t="shared" si="34"/>
        <v/>
      </c>
      <c r="AH74" s="329" t="str">
        <f t="shared" si="35"/>
        <v/>
      </c>
      <c r="AI74" s="356" t="s">
        <v>116</v>
      </c>
      <c r="AJ74" s="331" t="str">
        <f t="shared" si="36"/>
        <v/>
      </c>
    </row>
    <row r="75" spans="1:36" s="115" customFormat="1" ht="21" customHeight="1" x14ac:dyDescent="0.35">
      <c r="A75" s="323" t="s">
        <v>555</v>
      </c>
      <c r="B75" s="324"/>
      <c r="C75" s="325"/>
      <c r="D75" s="326"/>
      <c r="E75" s="327"/>
      <c r="F75" s="69" t="str">
        <f>IF($P75&gt;'3)招へい者4)受入れ体制'!$D$34,"",'1)受入れ機関概要'!$C$8)</f>
        <v/>
      </c>
      <c r="G75" s="69" t="str">
        <f>IF($P75&gt;'3)招へい者4)受入れ体制'!$D$34,"",'1)受入れ機関概要'!$F$8)</f>
        <v/>
      </c>
      <c r="H75" s="163" t="str">
        <f t="shared" si="41"/>
        <v/>
      </c>
      <c r="I75" s="324"/>
      <c r="J75" s="1067"/>
      <c r="K75" s="1068"/>
      <c r="L75" s="359"/>
      <c r="M75" s="1069" t="s">
        <v>116</v>
      </c>
      <c r="N75" s="1070"/>
      <c r="O75" s="416" t="s">
        <v>116</v>
      </c>
      <c r="P75" s="366">
        <v>25</v>
      </c>
      <c r="Q75" s="1055"/>
      <c r="R75" s="1056"/>
      <c r="T75" s="328" t="str">
        <f t="shared" si="23"/>
        <v/>
      </c>
      <c r="U75" s="329" t="str">
        <f t="shared" si="24"/>
        <v/>
      </c>
      <c r="V75" s="329" t="str">
        <f t="shared" si="38"/>
        <v/>
      </c>
      <c r="W75" s="329" t="str">
        <f t="shared" si="39"/>
        <v/>
      </c>
      <c r="X75" s="329" t="str">
        <f t="shared" si="25"/>
        <v/>
      </c>
      <c r="Y75" s="329" t="str">
        <f t="shared" ref="Y75:Y100" si="42">IF(B75="","",B75)</f>
        <v/>
      </c>
      <c r="Z75" s="329" t="str">
        <f t="shared" ref="Z75:Z100" si="43">IF(C75="","",C75)</f>
        <v/>
      </c>
      <c r="AA75" s="329" t="str">
        <f t="shared" ref="AA75:AA100" si="44">IF(D75="","",D75)</f>
        <v/>
      </c>
      <c r="AB75" s="330" t="str">
        <f t="shared" ref="AB75:AB100" si="45">IF(E75="","",E75)</f>
        <v/>
      </c>
      <c r="AC75" s="329" t="str">
        <f t="shared" si="30"/>
        <v/>
      </c>
      <c r="AD75" s="330" t="str">
        <f t="shared" ref="AD75:AD100" si="46">IF(F75="","",F75)</f>
        <v/>
      </c>
      <c r="AE75" s="330" t="str">
        <f t="shared" ref="AE75:AE100" si="47">IF(G75="","",G75)</f>
        <v/>
      </c>
      <c r="AF75" s="329" t="str">
        <f t="shared" ref="AF75:AF100" si="48">IF(H75="","",H75)</f>
        <v/>
      </c>
      <c r="AG75" s="329" t="str">
        <f t="shared" si="34"/>
        <v/>
      </c>
      <c r="AH75" s="329" t="str">
        <f t="shared" si="35"/>
        <v/>
      </c>
      <c r="AI75" s="356" t="s">
        <v>116</v>
      </c>
      <c r="AJ75" s="331" t="str">
        <f t="shared" si="36"/>
        <v/>
      </c>
    </row>
    <row r="76" spans="1:36" s="115" customFormat="1" ht="21" customHeight="1" x14ac:dyDescent="0.35">
      <c r="A76" s="332" t="s">
        <v>556</v>
      </c>
      <c r="B76" s="324"/>
      <c r="C76" s="325"/>
      <c r="D76" s="326"/>
      <c r="E76" s="327"/>
      <c r="F76" s="69" t="str">
        <f>IF($P76&gt;'3)招へい者4)受入れ体制'!$D$34,"",'1)受入れ機関概要'!$C$8)</f>
        <v/>
      </c>
      <c r="G76" s="69" t="str">
        <f>IF($P76&gt;'3)招へい者4)受入れ体制'!$D$34,"",'1)受入れ機関概要'!$F$8)</f>
        <v/>
      </c>
      <c r="H76" s="163" t="str">
        <f t="shared" si="41"/>
        <v/>
      </c>
      <c r="I76" s="324"/>
      <c r="J76" s="1067"/>
      <c r="K76" s="1068"/>
      <c r="L76" s="359"/>
      <c r="M76" s="1069" t="s">
        <v>116</v>
      </c>
      <c r="N76" s="1070"/>
      <c r="O76" s="416" t="s">
        <v>116</v>
      </c>
      <c r="P76" s="366">
        <v>26</v>
      </c>
      <c r="Q76" s="1055"/>
      <c r="R76" s="1056"/>
      <c r="T76" s="328" t="str">
        <f t="shared" si="23"/>
        <v/>
      </c>
      <c r="U76" s="329" t="str">
        <f t="shared" si="24"/>
        <v/>
      </c>
      <c r="V76" s="329" t="str">
        <f t="shared" si="38"/>
        <v/>
      </c>
      <c r="W76" s="329" t="str">
        <f t="shared" si="39"/>
        <v/>
      </c>
      <c r="X76" s="329" t="str">
        <f t="shared" si="25"/>
        <v/>
      </c>
      <c r="Y76" s="329" t="str">
        <f t="shared" si="42"/>
        <v/>
      </c>
      <c r="Z76" s="329" t="str">
        <f t="shared" si="43"/>
        <v/>
      </c>
      <c r="AA76" s="329" t="str">
        <f t="shared" si="44"/>
        <v/>
      </c>
      <c r="AB76" s="330" t="str">
        <f t="shared" si="45"/>
        <v/>
      </c>
      <c r="AC76" s="329" t="str">
        <f t="shared" si="30"/>
        <v/>
      </c>
      <c r="AD76" s="330" t="str">
        <f t="shared" si="46"/>
        <v/>
      </c>
      <c r="AE76" s="330" t="str">
        <f t="shared" si="47"/>
        <v/>
      </c>
      <c r="AF76" s="329" t="str">
        <f t="shared" si="48"/>
        <v/>
      </c>
      <c r="AG76" s="329" t="str">
        <f t="shared" si="34"/>
        <v/>
      </c>
      <c r="AH76" s="329" t="str">
        <f t="shared" si="35"/>
        <v/>
      </c>
      <c r="AI76" s="356" t="s">
        <v>116</v>
      </c>
      <c r="AJ76" s="331" t="str">
        <f t="shared" si="36"/>
        <v/>
      </c>
    </row>
    <row r="77" spans="1:36" s="115" customFormat="1" ht="21" customHeight="1" x14ac:dyDescent="0.35">
      <c r="A77" s="323" t="s">
        <v>557</v>
      </c>
      <c r="B77" s="324"/>
      <c r="C77" s="325"/>
      <c r="D77" s="326"/>
      <c r="E77" s="327"/>
      <c r="F77" s="69" t="str">
        <f>IF($P77&gt;'3)招へい者4)受入れ体制'!$D$34,"",'1)受入れ機関概要'!$C$8)</f>
        <v/>
      </c>
      <c r="G77" s="69" t="str">
        <f>IF($P77&gt;'3)招へい者4)受入れ体制'!$D$34,"",'1)受入れ機関概要'!$F$8)</f>
        <v/>
      </c>
      <c r="H77" s="163" t="str">
        <f t="shared" si="41"/>
        <v/>
      </c>
      <c r="I77" s="324"/>
      <c r="J77" s="1067"/>
      <c r="K77" s="1068"/>
      <c r="L77" s="359"/>
      <c r="M77" s="1069" t="s">
        <v>116</v>
      </c>
      <c r="N77" s="1070"/>
      <c r="O77" s="416" t="s">
        <v>116</v>
      </c>
      <c r="P77" s="366">
        <v>27</v>
      </c>
      <c r="Q77" s="1055"/>
      <c r="R77" s="1056"/>
      <c r="T77" s="328" t="str">
        <f t="shared" si="23"/>
        <v/>
      </c>
      <c r="U77" s="329" t="str">
        <f t="shared" si="24"/>
        <v/>
      </c>
      <c r="V77" s="329" t="str">
        <f t="shared" si="38"/>
        <v/>
      </c>
      <c r="W77" s="329" t="str">
        <f t="shared" si="39"/>
        <v/>
      </c>
      <c r="X77" s="329" t="str">
        <f t="shared" si="25"/>
        <v/>
      </c>
      <c r="Y77" s="329" t="str">
        <f t="shared" si="42"/>
        <v/>
      </c>
      <c r="Z77" s="329" t="str">
        <f t="shared" si="43"/>
        <v/>
      </c>
      <c r="AA77" s="329" t="str">
        <f t="shared" si="44"/>
        <v/>
      </c>
      <c r="AB77" s="330" t="str">
        <f t="shared" si="45"/>
        <v/>
      </c>
      <c r="AC77" s="329" t="str">
        <f t="shared" si="30"/>
        <v/>
      </c>
      <c r="AD77" s="330" t="str">
        <f t="shared" si="46"/>
        <v/>
      </c>
      <c r="AE77" s="330" t="str">
        <f t="shared" si="47"/>
        <v/>
      </c>
      <c r="AF77" s="329" t="str">
        <f t="shared" si="48"/>
        <v/>
      </c>
      <c r="AG77" s="329" t="str">
        <f t="shared" si="34"/>
        <v/>
      </c>
      <c r="AH77" s="329" t="str">
        <f t="shared" si="35"/>
        <v/>
      </c>
      <c r="AI77" s="356" t="s">
        <v>116</v>
      </c>
      <c r="AJ77" s="331" t="str">
        <f t="shared" si="36"/>
        <v/>
      </c>
    </row>
    <row r="78" spans="1:36" s="115" customFormat="1" ht="21" customHeight="1" x14ac:dyDescent="0.35">
      <c r="A78" s="332" t="s">
        <v>558</v>
      </c>
      <c r="B78" s="324"/>
      <c r="C78" s="325"/>
      <c r="D78" s="326"/>
      <c r="E78" s="327"/>
      <c r="F78" s="69" t="str">
        <f>IF($P78&gt;'3)招へい者4)受入れ体制'!$D$34,"",'1)受入れ機関概要'!$C$8)</f>
        <v/>
      </c>
      <c r="G78" s="69" t="str">
        <f>IF($P78&gt;'3)招へい者4)受入れ体制'!$D$34,"",'1)受入れ機関概要'!$F$8)</f>
        <v/>
      </c>
      <c r="H78" s="163" t="str">
        <f t="shared" si="41"/>
        <v/>
      </c>
      <c r="I78" s="324"/>
      <c r="J78" s="1067"/>
      <c r="K78" s="1068"/>
      <c r="L78" s="359"/>
      <c r="M78" s="1069" t="s">
        <v>116</v>
      </c>
      <c r="N78" s="1070"/>
      <c r="O78" s="416" t="s">
        <v>116</v>
      </c>
      <c r="P78" s="366">
        <v>28</v>
      </c>
      <c r="Q78" s="1055"/>
      <c r="R78" s="1056"/>
      <c r="T78" s="328" t="str">
        <f t="shared" si="23"/>
        <v/>
      </c>
      <c r="U78" s="329" t="str">
        <f t="shared" si="24"/>
        <v/>
      </c>
      <c r="V78" s="329" t="str">
        <f t="shared" si="38"/>
        <v/>
      </c>
      <c r="W78" s="329" t="str">
        <f t="shared" si="39"/>
        <v/>
      </c>
      <c r="X78" s="329" t="str">
        <f t="shared" si="25"/>
        <v/>
      </c>
      <c r="Y78" s="329" t="str">
        <f t="shared" si="42"/>
        <v/>
      </c>
      <c r="Z78" s="329" t="str">
        <f t="shared" si="43"/>
        <v/>
      </c>
      <c r="AA78" s="329" t="str">
        <f t="shared" si="44"/>
        <v/>
      </c>
      <c r="AB78" s="330" t="str">
        <f t="shared" si="45"/>
        <v/>
      </c>
      <c r="AC78" s="329" t="str">
        <f t="shared" si="30"/>
        <v/>
      </c>
      <c r="AD78" s="330" t="str">
        <f t="shared" si="46"/>
        <v/>
      </c>
      <c r="AE78" s="330" t="str">
        <f t="shared" si="47"/>
        <v/>
      </c>
      <c r="AF78" s="329" t="str">
        <f t="shared" si="48"/>
        <v/>
      </c>
      <c r="AG78" s="329" t="str">
        <f t="shared" si="34"/>
        <v/>
      </c>
      <c r="AH78" s="329" t="str">
        <f t="shared" si="35"/>
        <v/>
      </c>
      <c r="AI78" s="356" t="s">
        <v>116</v>
      </c>
      <c r="AJ78" s="331" t="str">
        <f t="shared" si="36"/>
        <v/>
      </c>
    </row>
    <row r="79" spans="1:36" s="115" customFormat="1" ht="21" customHeight="1" x14ac:dyDescent="0.35">
      <c r="A79" s="323" t="s">
        <v>559</v>
      </c>
      <c r="B79" s="324"/>
      <c r="C79" s="325"/>
      <c r="D79" s="326"/>
      <c r="E79" s="327"/>
      <c r="F79" s="69" t="str">
        <f>IF($P79&gt;'3)招へい者4)受入れ体制'!$D$34,"",'1)受入れ機関概要'!$C$8)</f>
        <v/>
      </c>
      <c r="G79" s="69" t="str">
        <f>IF($P79&gt;'3)招へい者4)受入れ体制'!$D$34,"",'1)受入れ機関概要'!$F$8)</f>
        <v/>
      </c>
      <c r="H79" s="163" t="str">
        <f t="shared" si="41"/>
        <v/>
      </c>
      <c r="I79" s="324"/>
      <c r="J79" s="1067"/>
      <c r="K79" s="1068"/>
      <c r="L79" s="359"/>
      <c r="M79" s="1069" t="s">
        <v>116</v>
      </c>
      <c r="N79" s="1070"/>
      <c r="O79" s="416" t="s">
        <v>116</v>
      </c>
      <c r="P79" s="366">
        <v>29</v>
      </c>
      <c r="Q79" s="1055"/>
      <c r="R79" s="1056"/>
      <c r="T79" s="328" t="str">
        <f t="shared" si="23"/>
        <v/>
      </c>
      <c r="U79" s="329" t="str">
        <f t="shared" si="24"/>
        <v/>
      </c>
      <c r="V79" s="329" t="str">
        <f t="shared" si="38"/>
        <v/>
      </c>
      <c r="W79" s="329" t="str">
        <f t="shared" si="39"/>
        <v/>
      </c>
      <c r="X79" s="329" t="str">
        <f t="shared" si="25"/>
        <v/>
      </c>
      <c r="Y79" s="329" t="str">
        <f t="shared" si="42"/>
        <v/>
      </c>
      <c r="Z79" s="329" t="str">
        <f t="shared" si="43"/>
        <v/>
      </c>
      <c r="AA79" s="329" t="str">
        <f t="shared" si="44"/>
        <v/>
      </c>
      <c r="AB79" s="330" t="str">
        <f t="shared" si="45"/>
        <v/>
      </c>
      <c r="AC79" s="329" t="str">
        <f t="shared" si="30"/>
        <v/>
      </c>
      <c r="AD79" s="330" t="str">
        <f t="shared" si="46"/>
        <v/>
      </c>
      <c r="AE79" s="330" t="str">
        <f t="shared" si="47"/>
        <v/>
      </c>
      <c r="AF79" s="329" t="str">
        <f t="shared" si="48"/>
        <v/>
      </c>
      <c r="AG79" s="329" t="str">
        <f t="shared" si="34"/>
        <v/>
      </c>
      <c r="AH79" s="329" t="str">
        <f t="shared" si="35"/>
        <v/>
      </c>
      <c r="AI79" s="356" t="s">
        <v>116</v>
      </c>
      <c r="AJ79" s="331" t="str">
        <f t="shared" si="36"/>
        <v/>
      </c>
    </row>
    <row r="80" spans="1:36" s="115" customFormat="1" ht="21" customHeight="1" x14ac:dyDescent="0.35">
      <c r="A80" s="332" t="s">
        <v>560</v>
      </c>
      <c r="B80" s="324"/>
      <c r="C80" s="325"/>
      <c r="D80" s="326"/>
      <c r="E80" s="327"/>
      <c r="F80" s="69" t="str">
        <f>IF($P80&gt;'3)招へい者4)受入れ体制'!$D$34,"",'1)受入れ機関概要'!$C$8)</f>
        <v/>
      </c>
      <c r="G80" s="69" t="str">
        <f>IF($P80&gt;'3)招へい者4)受入れ体制'!$D$34,"",'1)受入れ機関概要'!$F$8)</f>
        <v/>
      </c>
      <c r="H80" s="163" t="str">
        <f t="shared" si="41"/>
        <v/>
      </c>
      <c r="I80" s="324"/>
      <c r="J80" s="1067"/>
      <c r="K80" s="1068"/>
      <c r="L80" s="359"/>
      <c r="M80" s="1069" t="s">
        <v>116</v>
      </c>
      <c r="N80" s="1070"/>
      <c r="O80" s="416" t="s">
        <v>116</v>
      </c>
      <c r="P80" s="366">
        <v>30</v>
      </c>
      <c r="Q80" s="1055"/>
      <c r="R80" s="1056"/>
      <c r="T80" s="328" t="str">
        <f t="shared" si="23"/>
        <v/>
      </c>
      <c r="U80" s="329" t="str">
        <f t="shared" si="24"/>
        <v/>
      </c>
      <c r="V80" s="329" t="str">
        <f t="shared" si="38"/>
        <v/>
      </c>
      <c r="W80" s="329" t="str">
        <f t="shared" si="39"/>
        <v/>
      </c>
      <c r="X80" s="329" t="str">
        <f t="shared" si="25"/>
        <v/>
      </c>
      <c r="Y80" s="329" t="str">
        <f t="shared" si="42"/>
        <v/>
      </c>
      <c r="Z80" s="329" t="str">
        <f t="shared" si="43"/>
        <v/>
      </c>
      <c r="AA80" s="329" t="str">
        <f t="shared" si="44"/>
        <v/>
      </c>
      <c r="AB80" s="330" t="str">
        <f t="shared" si="45"/>
        <v/>
      </c>
      <c r="AC80" s="329" t="str">
        <f t="shared" si="30"/>
        <v/>
      </c>
      <c r="AD80" s="330" t="str">
        <f t="shared" si="46"/>
        <v/>
      </c>
      <c r="AE80" s="330" t="str">
        <f t="shared" si="47"/>
        <v/>
      </c>
      <c r="AF80" s="329" t="str">
        <f t="shared" si="48"/>
        <v/>
      </c>
      <c r="AG80" s="329" t="str">
        <f t="shared" si="34"/>
        <v/>
      </c>
      <c r="AH80" s="329" t="str">
        <f t="shared" si="35"/>
        <v/>
      </c>
      <c r="AI80" s="356" t="s">
        <v>116</v>
      </c>
      <c r="AJ80" s="331" t="str">
        <f t="shared" si="36"/>
        <v/>
      </c>
    </row>
    <row r="81" spans="1:36" s="115" customFormat="1" ht="21" customHeight="1" x14ac:dyDescent="0.35">
      <c r="A81" s="323" t="s">
        <v>561</v>
      </c>
      <c r="B81" s="324"/>
      <c r="C81" s="325"/>
      <c r="D81" s="326"/>
      <c r="E81" s="327"/>
      <c r="F81" s="69" t="str">
        <f>IF($P81&gt;'3)招へい者4)受入れ体制'!$D$34,"",'1)受入れ機関概要'!$C$8)</f>
        <v/>
      </c>
      <c r="G81" s="69" t="str">
        <f>IF($P81&gt;'3)招へい者4)受入れ体制'!$D$34,"",'1)受入れ機関概要'!$F$8)</f>
        <v/>
      </c>
      <c r="H81" s="163" t="str">
        <f t="shared" si="41"/>
        <v/>
      </c>
      <c r="I81" s="324"/>
      <c r="J81" s="1067"/>
      <c r="K81" s="1068"/>
      <c r="L81" s="359"/>
      <c r="M81" s="1069" t="s">
        <v>116</v>
      </c>
      <c r="N81" s="1070"/>
      <c r="O81" s="416" t="s">
        <v>116</v>
      </c>
      <c r="P81" s="366">
        <v>31</v>
      </c>
      <c r="Q81" s="1055"/>
      <c r="R81" s="1056"/>
      <c r="T81" s="328" t="str">
        <f t="shared" si="23"/>
        <v/>
      </c>
      <c r="U81" s="329" t="str">
        <f t="shared" si="24"/>
        <v/>
      </c>
      <c r="V81" s="329" t="str">
        <f t="shared" si="38"/>
        <v/>
      </c>
      <c r="W81" s="329" t="str">
        <f t="shared" si="39"/>
        <v/>
      </c>
      <c r="X81" s="329" t="str">
        <f t="shared" si="25"/>
        <v/>
      </c>
      <c r="Y81" s="329" t="str">
        <f t="shared" si="42"/>
        <v/>
      </c>
      <c r="Z81" s="329" t="str">
        <f t="shared" si="43"/>
        <v/>
      </c>
      <c r="AA81" s="329" t="str">
        <f t="shared" si="44"/>
        <v/>
      </c>
      <c r="AB81" s="330" t="str">
        <f t="shared" si="45"/>
        <v/>
      </c>
      <c r="AC81" s="329" t="str">
        <f t="shared" si="30"/>
        <v/>
      </c>
      <c r="AD81" s="330" t="str">
        <f t="shared" si="46"/>
        <v/>
      </c>
      <c r="AE81" s="330" t="str">
        <f t="shared" si="47"/>
        <v/>
      </c>
      <c r="AF81" s="329" t="str">
        <f t="shared" si="48"/>
        <v/>
      </c>
      <c r="AG81" s="329" t="str">
        <f t="shared" si="34"/>
        <v/>
      </c>
      <c r="AH81" s="329" t="str">
        <f t="shared" si="35"/>
        <v/>
      </c>
      <c r="AI81" s="356" t="s">
        <v>116</v>
      </c>
      <c r="AJ81" s="331" t="str">
        <f t="shared" si="36"/>
        <v/>
      </c>
    </row>
    <row r="82" spans="1:36" s="115" customFormat="1" ht="21" customHeight="1" x14ac:dyDescent="0.35">
      <c r="A82" s="332" t="s">
        <v>562</v>
      </c>
      <c r="B82" s="324"/>
      <c r="C82" s="325"/>
      <c r="D82" s="326"/>
      <c r="E82" s="327"/>
      <c r="F82" s="69" t="str">
        <f>IF($P82&gt;'3)招へい者4)受入れ体制'!$D$34,"",'1)受入れ機関概要'!$C$8)</f>
        <v/>
      </c>
      <c r="G82" s="69" t="str">
        <f>IF($P82&gt;'3)招へい者4)受入れ体制'!$D$34,"",'1)受入れ機関概要'!$F$8)</f>
        <v/>
      </c>
      <c r="H82" s="163" t="str">
        <f t="shared" si="41"/>
        <v/>
      </c>
      <c r="I82" s="324"/>
      <c r="J82" s="1067"/>
      <c r="K82" s="1068"/>
      <c r="L82" s="359"/>
      <c r="M82" s="1069" t="s">
        <v>116</v>
      </c>
      <c r="N82" s="1070"/>
      <c r="O82" s="416" t="s">
        <v>116</v>
      </c>
      <c r="P82" s="366">
        <v>32</v>
      </c>
      <c r="Q82" s="1055"/>
      <c r="R82" s="1056"/>
      <c r="T82" s="328" t="str">
        <f t="shared" si="23"/>
        <v/>
      </c>
      <c r="U82" s="329" t="str">
        <f t="shared" si="24"/>
        <v/>
      </c>
      <c r="V82" s="329" t="str">
        <f t="shared" si="38"/>
        <v/>
      </c>
      <c r="W82" s="329" t="str">
        <f t="shared" si="39"/>
        <v/>
      </c>
      <c r="X82" s="329" t="str">
        <f t="shared" si="25"/>
        <v/>
      </c>
      <c r="Y82" s="329" t="str">
        <f t="shared" si="42"/>
        <v/>
      </c>
      <c r="Z82" s="329" t="str">
        <f t="shared" si="43"/>
        <v/>
      </c>
      <c r="AA82" s="329" t="str">
        <f t="shared" si="44"/>
        <v/>
      </c>
      <c r="AB82" s="330" t="str">
        <f t="shared" si="45"/>
        <v/>
      </c>
      <c r="AC82" s="329" t="str">
        <f t="shared" si="30"/>
        <v/>
      </c>
      <c r="AD82" s="330" t="str">
        <f t="shared" si="46"/>
        <v/>
      </c>
      <c r="AE82" s="330" t="str">
        <f t="shared" si="47"/>
        <v/>
      </c>
      <c r="AF82" s="329" t="str">
        <f t="shared" si="48"/>
        <v/>
      </c>
      <c r="AG82" s="329" t="str">
        <f t="shared" si="34"/>
        <v/>
      </c>
      <c r="AH82" s="329" t="str">
        <f t="shared" si="35"/>
        <v/>
      </c>
      <c r="AI82" s="356" t="s">
        <v>116</v>
      </c>
      <c r="AJ82" s="331" t="str">
        <f t="shared" si="36"/>
        <v/>
      </c>
    </row>
    <row r="83" spans="1:36" s="115" customFormat="1" ht="21" customHeight="1" x14ac:dyDescent="0.35">
      <c r="A83" s="323" t="s">
        <v>563</v>
      </c>
      <c r="B83" s="324"/>
      <c r="C83" s="325"/>
      <c r="D83" s="326"/>
      <c r="E83" s="327"/>
      <c r="F83" s="69" t="str">
        <f>IF($P83&gt;'3)招へい者4)受入れ体制'!$D$34,"",'1)受入れ機関概要'!$C$8)</f>
        <v/>
      </c>
      <c r="G83" s="69" t="str">
        <f>IF($P83&gt;'3)招へい者4)受入れ体制'!$D$34,"",'1)受入れ機関概要'!$F$8)</f>
        <v/>
      </c>
      <c r="H83" s="163" t="str">
        <f t="shared" si="41"/>
        <v/>
      </c>
      <c r="I83" s="324"/>
      <c r="J83" s="1067"/>
      <c r="K83" s="1068"/>
      <c r="L83" s="359"/>
      <c r="M83" s="1069" t="s">
        <v>116</v>
      </c>
      <c r="N83" s="1070"/>
      <c r="O83" s="416" t="s">
        <v>116</v>
      </c>
      <c r="P83" s="366">
        <v>33</v>
      </c>
      <c r="Q83" s="1055"/>
      <c r="R83" s="1056"/>
      <c r="T83" s="328" t="str">
        <f t="shared" si="23"/>
        <v/>
      </c>
      <c r="U83" s="329" t="str">
        <f t="shared" ref="U83:U100" si="49">IF(Y83="","",$R$3)</f>
        <v/>
      </c>
      <c r="V83" s="329" t="str">
        <f t="shared" si="38"/>
        <v/>
      </c>
      <c r="W83" s="329" t="str">
        <f t="shared" si="39"/>
        <v/>
      </c>
      <c r="X83" s="329" t="str">
        <f t="shared" ref="X83:X100" si="50">IF(Y83="","",A83)</f>
        <v/>
      </c>
      <c r="Y83" s="329" t="str">
        <f t="shared" si="42"/>
        <v/>
      </c>
      <c r="Z83" s="329" t="str">
        <f t="shared" si="43"/>
        <v/>
      </c>
      <c r="AA83" s="329" t="str">
        <f t="shared" si="44"/>
        <v/>
      </c>
      <c r="AB83" s="330" t="str">
        <f t="shared" si="45"/>
        <v/>
      </c>
      <c r="AC83" s="329" t="str">
        <f t="shared" ref="AC83:AC100" si="51">IF(I83="","",I83)</f>
        <v/>
      </c>
      <c r="AD83" s="330" t="str">
        <f t="shared" si="46"/>
        <v/>
      </c>
      <c r="AE83" s="330" t="str">
        <f t="shared" si="47"/>
        <v/>
      </c>
      <c r="AF83" s="329" t="str">
        <f t="shared" si="48"/>
        <v/>
      </c>
      <c r="AG83" s="329" t="str">
        <f t="shared" ref="AG83:AG100" si="52">IF(J83="","",J83)</f>
        <v/>
      </c>
      <c r="AH83" s="329" t="str">
        <f t="shared" ref="AH83:AH100" si="53">IF(L83="","",L83)</f>
        <v/>
      </c>
      <c r="AI83" s="356" t="s">
        <v>116</v>
      </c>
      <c r="AJ83" s="331" t="str">
        <f t="shared" ref="AJ83:AJ100" si="54">IF(Q83="","",Q83)</f>
        <v/>
      </c>
    </row>
    <row r="84" spans="1:36" s="115" customFormat="1" ht="21" customHeight="1" x14ac:dyDescent="0.35">
      <c r="A84" s="332" t="s">
        <v>564</v>
      </c>
      <c r="B84" s="324"/>
      <c r="C84" s="325"/>
      <c r="D84" s="326"/>
      <c r="E84" s="327"/>
      <c r="F84" s="69" t="str">
        <f>IF($P84&gt;'3)招へい者4)受入れ体制'!$D$34,"",'1)受入れ機関概要'!$C$8)</f>
        <v/>
      </c>
      <c r="G84" s="69" t="str">
        <f>IF($P84&gt;'3)招へい者4)受入れ体制'!$D$34,"",'1)受入れ機関概要'!$F$8)</f>
        <v/>
      </c>
      <c r="H84" s="163" t="str">
        <f t="shared" si="41"/>
        <v/>
      </c>
      <c r="I84" s="324"/>
      <c r="J84" s="1067"/>
      <c r="K84" s="1068"/>
      <c r="L84" s="359"/>
      <c r="M84" s="1069" t="s">
        <v>116</v>
      </c>
      <c r="N84" s="1070"/>
      <c r="O84" s="416" t="s">
        <v>116</v>
      </c>
      <c r="P84" s="366">
        <v>34</v>
      </c>
      <c r="Q84" s="1055"/>
      <c r="R84" s="1056"/>
      <c r="T84" s="328" t="str">
        <f t="shared" si="23"/>
        <v/>
      </c>
      <c r="U84" s="329" t="str">
        <f t="shared" si="49"/>
        <v/>
      </c>
      <c r="V84" s="329" t="str">
        <f t="shared" si="38"/>
        <v/>
      </c>
      <c r="W84" s="329" t="str">
        <f t="shared" si="39"/>
        <v/>
      </c>
      <c r="X84" s="329" t="str">
        <f t="shared" si="50"/>
        <v/>
      </c>
      <c r="Y84" s="329" t="str">
        <f t="shared" si="42"/>
        <v/>
      </c>
      <c r="Z84" s="329" t="str">
        <f t="shared" si="43"/>
        <v/>
      </c>
      <c r="AA84" s="329" t="str">
        <f t="shared" si="44"/>
        <v/>
      </c>
      <c r="AB84" s="330" t="str">
        <f t="shared" si="45"/>
        <v/>
      </c>
      <c r="AC84" s="329" t="str">
        <f t="shared" si="51"/>
        <v/>
      </c>
      <c r="AD84" s="330" t="str">
        <f t="shared" si="46"/>
        <v/>
      </c>
      <c r="AE84" s="330" t="str">
        <f t="shared" si="47"/>
        <v/>
      </c>
      <c r="AF84" s="329" t="str">
        <f t="shared" si="48"/>
        <v/>
      </c>
      <c r="AG84" s="329" t="str">
        <f t="shared" si="52"/>
        <v/>
      </c>
      <c r="AH84" s="329" t="str">
        <f t="shared" si="53"/>
        <v/>
      </c>
      <c r="AI84" s="356" t="s">
        <v>116</v>
      </c>
      <c r="AJ84" s="331" t="str">
        <f t="shared" si="54"/>
        <v/>
      </c>
    </row>
    <row r="85" spans="1:36" s="115" customFormat="1" ht="21" customHeight="1" x14ac:dyDescent="0.35">
      <c r="A85" s="323" t="s">
        <v>565</v>
      </c>
      <c r="B85" s="324"/>
      <c r="C85" s="325"/>
      <c r="D85" s="326"/>
      <c r="E85" s="327"/>
      <c r="F85" s="69" t="str">
        <f>IF($P85&gt;'3)招へい者4)受入れ体制'!$D$34,"",'1)受入れ機関概要'!$C$8)</f>
        <v/>
      </c>
      <c r="G85" s="69" t="str">
        <f>IF($P85&gt;'3)招へい者4)受入れ体制'!$D$34,"",'1)受入れ機関概要'!$F$8)</f>
        <v/>
      </c>
      <c r="H85" s="163" t="str">
        <f t="shared" si="41"/>
        <v/>
      </c>
      <c r="I85" s="324"/>
      <c r="J85" s="1067"/>
      <c r="K85" s="1068"/>
      <c r="L85" s="359"/>
      <c r="M85" s="1069" t="s">
        <v>116</v>
      </c>
      <c r="N85" s="1070"/>
      <c r="O85" s="416" t="s">
        <v>116</v>
      </c>
      <c r="P85" s="366">
        <v>35</v>
      </c>
      <c r="Q85" s="1055"/>
      <c r="R85" s="1056"/>
      <c r="T85" s="328" t="str">
        <f t="shared" si="23"/>
        <v/>
      </c>
      <c r="U85" s="329" t="str">
        <f t="shared" si="49"/>
        <v/>
      </c>
      <c r="V85" s="329" t="str">
        <f t="shared" si="38"/>
        <v/>
      </c>
      <c r="W85" s="329" t="str">
        <f t="shared" si="39"/>
        <v/>
      </c>
      <c r="X85" s="329" t="str">
        <f t="shared" si="50"/>
        <v/>
      </c>
      <c r="Y85" s="329" t="str">
        <f t="shared" si="42"/>
        <v/>
      </c>
      <c r="Z85" s="329" t="str">
        <f t="shared" si="43"/>
        <v/>
      </c>
      <c r="AA85" s="329" t="str">
        <f t="shared" si="44"/>
        <v/>
      </c>
      <c r="AB85" s="330" t="str">
        <f t="shared" si="45"/>
        <v/>
      </c>
      <c r="AC85" s="329" t="str">
        <f t="shared" si="51"/>
        <v/>
      </c>
      <c r="AD85" s="330" t="str">
        <f t="shared" si="46"/>
        <v/>
      </c>
      <c r="AE85" s="330" t="str">
        <f t="shared" si="47"/>
        <v/>
      </c>
      <c r="AF85" s="329" t="str">
        <f t="shared" si="48"/>
        <v/>
      </c>
      <c r="AG85" s="329" t="str">
        <f t="shared" si="52"/>
        <v/>
      </c>
      <c r="AH85" s="329" t="str">
        <f t="shared" si="53"/>
        <v/>
      </c>
      <c r="AI85" s="356" t="s">
        <v>116</v>
      </c>
      <c r="AJ85" s="331" t="str">
        <f t="shared" si="54"/>
        <v/>
      </c>
    </row>
    <row r="86" spans="1:36" s="115" customFormat="1" ht="21" customHeight="1" x14ac:dyDescent="0.35">
      <c r="A86" s="332" t="s">
        <v>566</v>
      </c>
      <c r="B86" s="324"/>
      <c r="C86" s="325"/>
      <c r="D86" s="326"/>
      <c r="E86" s="327"/>
      <c r="F86" s="69" t="str">
        <f>IF($P86&gt;'3)招へい者4)受入れ体制'!$D$34,"",'1)受入れ機関概要'!$C$8)</f>
        <v/>
      </c>
      <c r="G86" s="69" t="str">
        <f>IF($P86&gt;'3)招へい者4)受入れ体制'!$D$34,"",'1)受入れ機関概要'!$F$8)</f>
        <v/>
      </c>
      <c r="H86" s="163" t="str">
        <f t="shared" si="41"/>
        <v/>
      </c>
      <c r="I86" s="324"/>
      <c r="J86" s="1067"/>
      <c r="K86" s="1068"/>
      <c r="L86" s="359"/>
      <c r="M86" s="1069" t="s">
        <v>116</v>
      </c>
      <c r="N86" s="1070"/>
      <c r="O86" s="416" t="s">
        <v>116</v>
      </c>
      <c r="P86" s="366">
        <v>36</v>
      </c>
      <c r="Q86" s="1055"/>
      <c r="R86" s="1056"/>
      <c r="T86" s="328" t="str">
        <f t="shared" si="23"/>
        <v/>
      </c>
      <c r="U86" s="329" t="str">
        <f t="shared" si="49"/>
        <v/>
      </c>
      <c r="V86" s="329" t="str">
        <f t="shared" si="38"/>
        <v/>
      </c>
      <c r="W86" s="329" t="str">
        <f t="shared" si="39"/>
        <v/>
      </c>
      <c r="X86" s="329" t="str">
        <f t="shared" si="50"/>
        <v/>
      </c>
      <c r="Y86" s="329" t="str">
        <f t="shared" si="42"/>
        <v/>
      </c>
      <c r="Z86" s="329" t="str">
        <f t="shared" si="43"/>
        <v/>
      </c>
      <c r="AA86" s="329" t="str">
        <f t="shared" si="44"/>
        <v/>
      </c>
      <c r="AB86" s="330" t="str">
        <f t="shared" si="45"/>
        <v/>
      </c>
      <c r="AC86" s="329" t="str">
        <f t="shared" si="51"/>
        <v/>
      </c>
      <c r="AD86" s="330" t="str">
        <f t="shared" si="46"/>
        <v/>
      </c>
      <c r="AE86" s="330" t="str">
        <f t="shared" si="47"/>
        <v/>
      </c>
      <c r="AF86" s="329" t="str">
        <f t="shared" si="48"/>
        <v/>
      </c>
      <c r="AG86" s="329" t="str">
        <f t="shared" si="52"/>
        <v/>
      </c>
      <c r="AH86" s="329" t="str">
        <f t="shared" si="53"/>
        <v/>
      </c>
      <c r="AI86" s="356" t="s">
        <v>116</v>
      </c>
      <c r="AJ86" s="331" t="str">
        <f t="shared" si="54"/>
        <v/>
      </c>
    </row>
    <row r="87" spans="1:36" s="115" customFormat="1" ht="21" customHeight="1" x14ac:dyDescent="0.35">
      <c r="A87" s="323" t="s">
        <v>567</v>
      </c>
      <c r="B87" s="324"/>
      <c r="C87" s="325"/>
      <c r="D87" s="326"/>
      <c r="E87" s="327"/>
      <c r="F87" s="69" t="str">
        <f>IF($P87&gt;'3)招へい者4)受入れ体制'!$D$34,"",'1)受入れ機関概要'!$C$8)</f>
        <v/>
      </c>
      <c r="G87" s="69" t="str">
        <f>IF($P87&gt;'3)招へい者4)受入れ体制'!$D$34,"",'1)受入れ機関概要'!$F$8)</f>
        <v/>
      </c>
      <c r="H87" s="163" t="str">
        <f t="shared" si="41"/>
        <v/>
      </c>
      <c r="I87" s="324"/>
      <c r="J87" s="1067"/>
      <c r="K87" s="1068"/>
      <c r="L87" s="359"/>
      <c r="M87" s="1069" t="s">
        <v>116</v>
      </c>
      <c r="N87" s="1070"/>
      <c r="O87" s="416" t="s">
        <v>116</v>
      </c>
      <c r="P87" s="366">
        <v>37</v>
      </c>
      <c r="Q87" s="1055"/>
      <c r="R87" s="1056"/>
      <c r="T87" s="328" t="str">
        <f t="shared" si="23"/>
        <v/>
      </c>
      <c r="U87" s="329" t="str">
        <f t="shared" si="49"/>
        <v/>
      </c>
      <c r="V87" s="329" t="str">
        <f t="shared" si="38"/>
        <v/>
      </c>
      <c r="W87" s="329" t="str">
        <f t="shared" si="39"/>
        <v/>
      </c>
      <c r="X87" s="329" t="str">
        <f t="shared" si="50"/>
        <v/>
      </c>
      <c r="Y87" s="329" t="str">
        <f t="shared" si="42"/>
        <v/>
      </c>
      <c r="Z87" s="329" t="str">
        <f t="shared" si="43"/>
        <v/>
      </c>
      <c r="AA87" s="329" t="str">
        <f t="shared" si="44"/>
        <v/>
      </c>
      <c r="AB87" s="330" t="str">
        <f t="shared" si="45"/>
        <v/>
      </c>
      <c r="AC87" s="329" t="str">
        <f t="shared" si="51"/>
        <v/>
      </c>
      <c r="AD87" s="330" t="str">
        <f t="shared" si="46"/>
        <v/>
      </c>
      <c r="AE87" s="330" t="str">
        <f t="shared" si="47"/>
        <v/>
      </c>
      <c r="AF87" s="329" t="str">
        <f t="shared" si="48"/>
        <v/>
      </c>
      <c r="AG87" s="329" t="str">
        <f t="shared" si="52"/>
        <v/>
      </c>
      <c r="AH87" s="329" t="str">
        <f t="shared" si="53"/>
        <v/>
      </c>
      <c r="AI87" s="356" t="s">
        <v>116</v>
      </c>
      <c r="AJ87" s="331" t="str">
        <f t="shared" si="54"/>
        <v/>
      </c>
    </row>
    <row r="88" spans="1:36" s="115" customFormat="1" ht="21" customHeight="1" x14ac:dyDescent="0.35">
      <c r="A88" s="332" t="s">
        <v>568</v>
      </c>
      <c r="B88" s="324"/>
      <c r="C88" s="325"/>
      <c r="D88" s="326"/>
      <c r="E88" s="327"/>
      <c r="F88" s="69" t="str">
        <f>IF($P88&gt;'3)招へい者4)受入れ体制'!$D$34,"",'1)受入れ機関概要'!$C$8)</f>
        <v/>
      </c>
      <c r="G88" s="69" t="str">
        <f>IF($P88&gt;'3)招へい者4)受入れ体制'!$D$34,"",'1)受入れ機関概要'!$F$8)</f>
        <v/>
      </c>
      <c r="H88" s="163" t="str">
        <f t="shared" si="41"/>
        <v/>
      </c>
      <c r="I88" s="324"/>
      <c r="J88" s="1067"/>
      <c r="K88" s="1068"/>
      <c r="L88" s="359"/>
      <c r="M88" s="1069" t="s">
        <v>116</v>
      </c>
      <c r="N88" s="1070"/>
      <c r="O88" s="416" t="s">
        <v>116</v>
      </c>
      <c r="P88" s="366">
        <v>38</v>
      </c>
      <c r="Q88" s="1055"/>
      <c r="R88" s="1056"/>
      <c r="T88" s="328" t="str">
        <f t="shared" si="23"/>
        <v/>
      </c>
      <c r="U88" s="329" t="str">
        <f t="shared" si="49"/>
        <v/>
      </c>
      <c r="V88" s="329" t="str">
        <f t="shared" si="38"/>
        <v/>
      </c>
      <c r="W88" s="329" t="str">
        <f t="shared" si="39"/>
        <v/>
      </c>
      <c r="X88" s="329" t="str">
        <f t="shared" si="50"/>
        <v/>
      </c>
      <c r="Y88" s="329" t="str">
        <f t="shared" si="42"/>
        <v/>
      </c>
      <c r="Z88" s="329" t="str">
        <f t="shared" si="43"/>
        <v/>
      </c>
      <c r="AA88" s="329" t="str">
        <f t="shared" si="44"/>
        <v/>
      </c>
      <c r="AB88" s="330" t="str">
        <f t="shared" si="45"/>
        <v/>
      </c>
      <c r="AC88" s="329" t="str">
        <f t="shared" si="51"/>
        <v/>
      </c>
      <c r="AD88" s="330" t="str">
        <f t="shared" si="46"/>
        <v/>
      </c>
      <c r="AE88" s="330" t="str">
        <f t="shared" si="47"/>
        <v/>
      </c>
      <c r="AF88" s="329" t="str">
        <f t="shared" si="48"/>
        <v/>
      </c>
      <c r="AG88" s="329" t="str">
        <f t="shared" si="52"/>
        <v/>
      </c>
      <c r="AH88" s="329" t="str">
        <f t="shared" si="53"/>
        <v/>
      </c>
      <c r="AI88" s="356" t="s">
        <v>116</v>
      </c>
      <c r="AJ88" s="331" t="str">
        <f t="shared" si="54"/>
        <v/>
      </c>
    </row>
    <row r="89" spans="1:36" s="115" customFormat="1" ht="21" customHeight="1" x14ac:dyDescent="0.35">
      <c r="A89" s="323" t="s">
        <v>569</v>
      </c>
      <c r="B89" s="324"/>
      <c r="C89" s="325"/>
      <c r="D89" s="326"/>
      <c r="E89" s="327"/>
      <c r="F89" s="69" t="str">
        <f>IF($P89&gt;'3)招へい者4)受入れ体制'!$D$34,"",'1)受入れ機関概要'!$C$8)</f>
        <v/>
      </c>
      <c r="G89" s="69" t="str">
        <f>IF($P89&gt;'3)招へい者4)受入れ体制'!$D$34,"",'1)受入れ機関概要'!$F$8)</f>
        <v/>
      </c>
      <c r="H89" s="163" t="str">
        <f t="shared" si="41"/>
        <v/>
      </c>
      <c r="I89" s="324"/>
      <c r="J89" s="1067"/>
      <c r="K89" s="1068"/>
      <c r="L89" s="359"/>
      <c r="M89" s="1069" t="s">
        <v>116</v>
      </c>
      <c r="N89" s="1070"/>
      <c r="O89" s="416" t="s">
        <v>116</v>
      </c>
      <c r="P89" s="366">
        <v>39</v>
      </c>
      <c r="Q89" s="1055"/>
      <c r="R89" s="1056"/>
      <c r="T89" s="328" t="str">
        <f t="shared" si="23"/>
        <v/>
      </c>
      <c r="U89" s="329" t="str">
        <f t="shared" si="49"/>
        <v/>
      </c>
      <c r="V89" s="329" t="str">
        <f t="shared" si="38"/>
        <v/>
      </c>
      <c r="W89" s="329" t="str">
        <f t="shared" si="39"/>
        <v/>
      </c>
      <c r="X89" s="329" t="str">
        <f t="shared" si="50"/>
        <v/>
      </c>
      <c r="Y89" s="329" t="str">
        <f t="shared" si="42"/>
        <v/>
      </c>
      <c r="Z89" s="329" t="str">
        <f t="shared" si="43"/>
        <v/>
      </c>
      <c r="AA89" s="329" t="str">
        <f t="shared" si="44"/>
        <v/>
      </c>
      <c r="AB89" s="330" t="str">
        <f t="shared" si="45"/>
        <v/>
      </c>
      <c r="AC89" s="329" t="str">
        <f t="shared" si="51"/>
        <v/>
      </c>
      <c r="AD89" s="330" t="str">
        <f t="shared" si="46"/>
        <v/>
      </c>
      <c r="AE89" s="330" t="str">
        <f t="shared" si="47"/>
        <v/>
      </c>
      <c r="AF89" s="329" t="str">
        <f t="shared" si="48"/>
        <v/>
      </c>
      <c r="AG89" s="329" t="str">
        <f t="shared" si="52"/>
        <v/>
      </c>
      <c r="AH89" s="329" t="str">
        <f t="shared" si="53"/>
        <v/>
      </c>
      <c r="AI89" s="356" t="s">
        <v>116</v>
      </c>
      <c r="AJ89" s="331" t="str">
        <f t="shared" si="54"/>
        <v/>
      </c>
    </row>
    <row r="90" spans="1:36" s="115" customFormat="1" ht="21" customHeight="1" x14ac:dyDescent="0.35">
      <c r="A90" s="332" t="s">
        <v>570</v>
      </c>
      <c r="B90" s="324"/>
      <c r="C90" s="325"/>
      <c r="D90" s="326"/>
      <c r="E90" s="327"/>
      <c r="F90" s="69" t="str">
        <f>IF($P90&gt;'3)招へい者4)受入れ体制'!$D$34,"",'1)受入れ機関概要'!$C$8)</f>
        <v/>
      </c>
      <c r="G90" s="69" t="str">
        <f>IF($P90&gt;'3)招へい者4)受入れ体制'!$D$34,"",'1)受入れ機関概要'!$F$8)</f>
        <v/>
      </c>
      <c r="H90" s="163" t="str">
        <f t="shared" si="41"/>
        <v/>
      </c>
      <c r="I90" s="324"/>
      <c r="J90" s="1067"/>
      <c r="K90" s="1068"/>
      <c r="L90" s="359"/>
      <c r="M90" s="1069" t="s">
        <v>116</v>
      </c>
      <c r="N90" s="1070"/>
      <c r="O90" s="416" t="s">
        <v>116</v>
      </c>
      <c r="P90" s="366">
        <v>40</v>
      </c>
      <c r="Q90" s="1055"/>
      <c r="R90" s="1056"/>
      <c r="T90" s="328" t="str">
        <f t="shared" si="23"/>
        <v/>
      </c>
      <c r="U90" s="329" t="str">
        <f t="shared" si="49"/>
        <v/>
      </c>
      <c r="V90" s="329" t="str">
        <f t="shared" si="38"/>
        <v/>
      </c>
      <c r="W90" s="329" t="str">
        <f t="shared" si="39"/>
        <v/>
      </c>
      <c r="X90" s="329" t="str">
        <f t="shared" si="50"/>
        <v/>
      </c>
      <c r="Y90" s="329" t="str">
        <f t="shared" si="42"/>
        <v/>
      </c>
      <c r="Z90" s="329" t="str">
        <f t="shared" si="43"/>
        <v/>
      </c>
      <c r="AA90" s="329" t="str">
        <f t="shared" si="44"/>
        <v/>
      </c>
      <c r="AB90" s="330" t="str">
        <f t="shared" si="45"/>
        <v/>
      </c>
      <c r="AC90" s="329" t="str">
        <f t="shared" si="51"/>
        <v/>
      </c>
      <c r="AD90" s="330" t="str">
        <f t="shared" si="46"/>
        <v/>
      </c>
      <c r="AE90" s="330" t="str">
        <f t="shared" si="47"/>
        <v/>
      </c>
      <c r="AF90" s="329" t="str">
        <f t="shared" si="48"/>
        <v/>
      </c>
      <c r="AG90" s="329" t="str">
        <f t="shared" si="52"/>
        <v/>
      </c>
      <c r="AH90" s="329" t="str">
        <f t="shared" si="53"/>
        <v/>
      </c>
      <c r="AI90" s="356" t="s">
        <v>116</v>
      </c>
      <c r="AJ90" s="331" t="str">
        <f t="shared" si="54"/>
        <v/>
      </c>
    </row>
    <row r="91" spans="1:36" s="115" customFormat="1" ht="21" customHeight="1" x14ac:dyDescent="0.35">
      <c r="A91" s="323" t="s">
        <v>571</v>
      </c>
      <c r="B91" s="324"/>
      <c r="C91" s="325"/>
      <c r="D91" s="326"/>
      <c r="E91" s="327"/>
      <c r="F91" s="69" t="str">
        <f>IF($P91&gt;'3)招へい者4)受入れ体制'!$D$34,"",'1)受入れ機関概要'!$C$8)</f>
        <v/>
      </c>
      <c r="G91" s="69" t="str">
        <f>IF($P91&gt;'3)招へい者4)受入れ体制'!$D$34,"",'1)受入れ機関概要'!$F$8)</f>
        <v/>
      </c>
      <c r="H91" s="163" t="str">
        <f t="shared" si="41"/>
        <v/>
      </c>
      <c r="I91" s="324"/>
      <c r="J91" s="1067"/>
      <c r="K91" s="1068"/>
      <c r="L91" s="359"/>
      <c r="M91" s="1069" t="s">
        <v>116</v>
      </c>
      <c r="N91" s="1070"/>
      <c r="O91" s="416" t="s">
        <v>116</v>
      </c>
      <c r="P91" s="366">
        <v>41</v>
      </c>
      <c r="Q91" s="1055"/>
      <c r="R91" s="1056"/>
      <c r="T91" s="328" t="str">
        <f t="shared" si="23"/>
        <v/>
      </c>
      <c r="U91" s="329" t="str">
        <f t="shared" si="49"/>
        <v/>
      </c>
      <c r="V91" s="329" t="str">
        <f t="shared" si="38"/>
        <v/>
      </c>
      <c r="W91" s="329" t="str">
        <f t="shared" si="39"/>
        <v/>
      </c>
      <c r="X91" s="329" t="str">
        <f t="shared" si="50"/>
        <v/>
      </c>
      <c r="Y91" s="329" t="str">
        <f t="shared" si="42"/>
        <v/>
      </c>
      <c r="Z91" s="329" t="str">
        <f t="shared" si="43"/>
        <v/>
      </c>
      <c r="AA91" s="329" t="str">
        <f t="shared" si="44"/>
        <v/>
      </c>
      <c r="AB91" s="330" t="str">
        <f t="shared" si="45"/>
        <v/>
      </c>
      <c r="AC91" s="329" t="str">
        <f t="shared" si="51"/>
        <v/>
      </c>
      <c r="AD91" s="330" t="str">
        <f t="shared" si="46"/>
        <v/>
      </c>
      <c r="AE91" s="330" t="str">
        <f t="shared" si="47"/>
        <v/>
      </c>
      <c r="AF91" s="329" t="str">
        <f t="shared" si="48"/>
        <v/>
      </c>
      <c r="AG91" s="329" t="str">
        <f t="shared" si="52"/>
        <v/>
      </c>
      <c r="AH91" s="329" t="str">
        <f t="shared" si="53"/>
        <v/>
      </c>
      <c r="AI91" s="356" t="s">
        <v>116</v>
      </c>
      <c r="AJ91" s="331" t="str">
        <f t="shared" si="54"/>
        <v/>
      </c>
    </row>
    <row r="92" spans="1:36" s="115" customFormat="1" ht="21" customHeight="1" x14ac:dyDescent="0.35">
      <c r="A92" s="332" t="s">
        <v>572</v>
      </c>
      <c r="B92" s="324"/>
      <c r="C92" s="325"/>
      <c r="D92" s="326"/>
      <c r="E92" s="327"/>
      <c r="F92" s="69" t="str">
        <f>IF($P92&gt;'3)招へい者4)受入れ体制'!$D$34,"",'1)受入れ機関概要'!$C$8)</f>
        <v/>
      </c>
      <c r="G92" s="69" t="str">
        <f>IF($P92&gt;'3)招へい者4)受入れ体制'!$D$34,"",'1)受入れ機関概要'!$F$8)</f>
        <v/>
      </c>
      <c r="H92" s="163" t="str">
        <f t="shared" si="41"/>
        <v/>
      </c>
      <c r="I92" s="324"/>
      <c r="J92" s="1067"/>
      <c r="K92" s="1068"/>
      <c r="L92" s="359"/>
      <c r="M92" s="1069" t="s">
        <v>116</v>
      </c>
      <c r="N92" s="1070"/>
      <c r="O92" s="416" t="s">
        <v>116</v>
      </c>
      <c r="P92" s="366">
        <v>42</v>
      </c>
      <c r="Q92" s="1055"/>
      <c r="R92" s="1056"/>
      <c r="T92" s="328" t="str">
        <f t="shared" si="23"/>
        <v/>
      </c>
      <c r="U92" s="329" t="str">
        <f t="shared" si="49"/>
        <v/>
      </c>
      <c r="V92" s="329" t="str">
        <f t="shared" si="38"/>
        <v/>
      </c>
      <c r="W92" s="329" t="str">
        <f t="shared" si="39"/>
        <v/>
      </c>
      <c r="X92" s="329" t="str">
        <f t="shared" si="50"/>
        <v/>
      </c>
      <c r="Y92" s="329" t="str">
        <f t="shared" si="42"/>
        <v/>
      </c>
      <c r="Z92" s="329" t="str">
        <f t="shared" si="43"/>
        <v/>
      </c>
      <c r="AA92" s="329" t="str">
        <f t="shared" si="44"/>
        <v/>
      </c>
      <c r="AB92" s="330" t="str">
        <f t="shared" si="45"/>
        <v/>
      </c>
      <c r="AC92" s="329" t="str">
        <f t="shared" si="51"/>
        <v/>
      </c>
      <c r="AD92" s="330" t="str">
        <f t="shared" si="46"/>
        <v/>
      </c>
      <c r="AE92" s="330" t="str">
        <f t="shared" si="47"/>
        <v/>
      </c>
      <c r="AF92" s="329" t="str">
        <f t="shared" si="48"/>
        <v/>
      </c>
      <c r="AG92" s="329" t="str">
        <f t="shared" si="52"/>
        <v/>
      </c>
      <c r="AH92" s="329" t="str">
        <f t="shared" si="53"/>
        <v/>
      </c>
      <c r="AI92" s="356" t="s">
        <v>116</v>
      </c>
      <c r="AJ92" s="331" t="str">
        <f t="shared" si="54"/>
        <v/>
      </c>
    </row>
    <row r="93" spans="1:36" s="115" customFormat="1" ht="21" customHeight="1" x14ac:dyDescent="0.35">
      <c r="A93" s="323" t="s">
        <v>573</v>
      </c>
      <c r="B93" s="324"/>
      <c r="C93" s="325"/>
      <c r="D93" s="326"/>
      <c r="E93" s="327"/>
      <c r="F93" s="69" t="str">
        <f>IF($P93&gt;'3)招へい者4)受入れ体制'!$D$34,"",'1)受入れ機関概要'!$C$8)</f>
        <v/>
      </c>
      <c r="G93" s="69" t="str">
        <f>IF($P93&gt;'3)招へい者4)受入れ体制'!$D$34,"",'1)受入れ機関概要'!$F$8)</f>
        <v/>
      </c>
      <c r="H93" s="163" t="str">
        <f t="shared" si="41"/>
        <v/>
      </c>
      <c r="I93" s="324"/>
      <c r="J93" s="1067"/>
      <c r="K93" s="1068"/>
      <c r="L93" s="359"/>
      <c r="M93" s="1069" t="s">
        <v>116</v>
      </c>
      <c r="N93" s="1070"/>
      <c r="O93" s="416" t="s">
        <v>116</v>
      </c>
      <c r="P93" s="366">
        <v>43</v>
      </c>
      <c r="Q93" s="1055"/>
      <c r="R93" s="1056"/>
      <c r="T93" s="328" t="str">
        <f t="shared" si="23"/>
        <v/>
      </c>
      <c r="U93" s="329" t="str">
        <f t="shared" si="49"/>
        <v/>
      </c>
      <c r="V93" s="329" t="str">
        <f t="shared" si="38"/>
        <v/>
      </c>
      <c r="W93" s="329" t="str">
        <f t="shared" si="39"/>
        <v/>
      </c>
      <c r="X93" s="329" t="str">
        <f t="shared" si="50"/>
        <v/>
      </c>
      <c r="Y93" s="329" t="str">
        <f t="shared" si="42"/>
        <v/>
      </c>
      <c r="Z93" s="329" t="str">
        <f t="shared" si="43"/>
        <v/>
      </c>
      <c r="AA93" s="329" t="str">
        <f t="shared" si="44"/>
        <v/>
      </c>
      <c r="AB93" s="330" t="str">
        <f t="shared" si="45"/>
        <v/>
      </c>
      <c r="AC93" s="329" t="str">
        <f t="shared" si="51"/>
        <v/>
      </c>
      <c r="AD93" s="330" t="str">
        <f t="shared" si="46"/>
        <v/>
      </c>
      <c r="AE93" s="330" t="str">
        <f t="shared" si="47"/>
        <v/>
      </c>
      <c r="AF93" s="329" t="str">
        <f t="shared" si="48"/>
        <v/>
      </c>
      <c r="AG93" s="329" t="str">
        <f t="shared" si="52"/>
        <v/>
      </c>
      <c r="AH93" s="329" t="str">
        <f t="shared" si="53"/>
        <v/>
      </c>
      <c r="AI93" s="356" t="s">
        <v>116</v>
      </c>
      <c r="AJ93" s="331" t="str">
        <f t="shared" si="54"/>
        <v/>
      </c>
    </row>
    <row r="94" spans="1:36" s="115" customFormat="1" ht="21" customHeight="1" x14ac:dyDescent="0.35">
      <c r="A94" s="332" t="s">
        <v>574</v>
      </c>
      <c r="B94" s="324"/>
      <c r="C94" s="325"/>
      <c r="D94" s="326"/>
      <c r="E94" s="327"/>
      <c r="F94" s="69" t="str">
        <f>IF($P94&gt;'3)招へい者4)受入れ体制'!$D$34,"",'1)受入れ機関概要'!$C$8)</f>
        <v/>
      </c>
      <c r="G94" s="69" t="str">
        <f>IF($P94&gt;'3)招へい者4)受入れ体制'!$D$34,"",'1)受入れ機関概要'!$F$8)</f>
        <v/>
      </c>
      <c r="H94" s="163" t="str">
        <f t="shared" si="41"/>
        <v/>
      </c>
      <c r="I94" s="324"/>
      <c r="J94" s="1067"/>
      <c r="K94" s="1068"/>
      <c r="L94" s="359"/>
      <c r="M94" s="1069" t="s">
        <v>116</v>
      </c>
      <c r="N94" s="1070"/>
      <c r="O94" s="416" t="s">
        <v>116</v>
      </c>
      <c r="P94" s="366">
        <v>44</v>
      </c>
      <c r="Q94" s="1055"/>
      <c r="R94" s="1056"/>
      <c r="T94" s="328" t="str">
        <f t="shared" si="23"/>
        <v/>
      </c>
      <c r="U94" s="329" t="str">
        <f t="shared" si="49"/>
        <v/>
      </c>
      <c r="V94" s="329" t="str">
        <f t="shared" si="38"/>
        <v/>
      </c>
      <c r="W94" s="329" t="str">
        <f t="shared" si="39"/>
        <v/>
      </c>
      <c r="X94" s="329" t="str">
        <f t="shared" si="50"/>
        <v/>
      </c>
      <c r="Y94" s="329" t="str">
        <f t="shared" si="42"/>
        <v/>
      </c>
      <c r="Z94" s="329" t="str">
        <f t="shared" si="43"/>
        <v/>
      </c>
      <c r="AA94" s="329" t="str">
        <f t="shared" si="44"/>
        <v/>
      </c>
      <c r="AB94" s="330" t="str">
        <f t="shared" si="45"/>
        <v/>
      </c>
      <c r="AC94" s="329" t="str">
        <f t="shared" si="51"/>
        <v/>
      </c>
      <c r="AD94" s="330" t="str">
        <f t="shared" si="46"/>
        <v/>
      </c>
      <c r="AE94" s="330" t="str">
        <f t="shared" si="47"/>
        <v/>
      </c>
      <c r="AF94" s="329" t="str">
        <f t="shared" si="48"/>
        <v/>
      </c>
      <c r="AG94" s="329" t="str">
        <f t="shared" si="52"/>
        <v/>
      </c>
      <c r="AH94" s="329" t="str">
        <f t="shared" si="53"/>
        <v/>
      </c>
      <c r="AI94" s="356" t="s">
        <v>116</v>
      </c>
      <c r="AJ94" s="331" t="str">
        <f t="shared" si="54"/>
        <v/>
      </c>
    </row>
    <row r="95" spans="1:36" s="115" customFormat="1" ht="21" customHeight="1" x14ac:dyDescent="0.35">
      <c r="A95" s="323" t="s">
        <v>575</v>
      </c>
      <c r="B95" s="324"/>
      <c r="C95" s="325"/>
      <c r="D95" s="326"/>
      <c r="E95" s="327"/>
      <c r="F95" s="69" t="str">
        <f>IF($P95&gt;'3)招へい者4)受入れ体制'!$D$34,"",'1)受入れ機関概要'!$C$8)</f>
        <v/>
      </c>
      <c r="G95" s="69" t="str">
        <f>IF($P95&gt;'3)招へい者4)受入れ体制'!$D$34,"",'1)受入れ機関概要'!$F$8)</f>
        <v/>
      </c>
      <c r="H95" s="163" t="str">
        <f t="shared" si="41"/>
        <v/>
      </c>
      <c r="I95" s="324"/>
      <c r="J95" s="1067"/>
      <c r="K95" s="1068"/>
      <c r="L95" s="359"/>
      <c r="M95" s="1069" t="s">
        <v>116</v>
      </c>
      <c r="N95" s="1070"/>
      <c r="O95" s="416" t="s">
        <v>116</v>
      </c>
      <c r="P95" s="366">
        <v>45</v>
      </c>
      <c r="Q95" s="1055"/>
      <c r="R95" s="1056"/>
      <c r="T95" s="328" t="str">
        <f t="shared" si="23"/>
        <v/>
      </c>
      <c r="U95" s="329" t="str">
        <f t="shared" si="49"/>
        <v/>
      </c>
      <c r="V95" s="329" t="str">
        <f t="shared" si="38"/>
        <v/>
      </c>
      <c r="W95" s="329" t="str">
        <f t="shared" si="39"/>
        <v/>
      </c>
      <c r="X95" s="329" t="str">
        <f t="shared" si="50"/>
        <v/>
      </c>
      <c r="Y95" s="329" t="str">
        <f t="shared" si="42"/>
        <v/>
      </c>
      <c r="Z95" s="329" t="str">
        <f t="shared" si="43"/>
        <v/>
      </c>
      <c r="AA95" s="329" t="str">
        <f t="shared" si="44"/>
        <v/>
      </c>
      <c r="AB95" s="330" t="str">
        <f t="shared" si="45"/>
        <v/>
      </c>
      <c r="AC95" s="329" t="str">
        <f t="shared" si="51"/>
        <v/>
      </c>
      <c r="AD95" s="330" t="str">
        <f t="shared" si="46"/>
        <v/>
      </c>
      <c r="AE95" s="330" t="str">
        <f t="shared" si="47"/>
        <v/>
      </c>
      <c r="AF95" s="329" t="str">
        <f t="shared" si="48"/>
        <v/>
      </c>
      <c r="AG95" s="329" t="str">
        <f t="shared" si="52"/>
        <v/>
      </c>
      <c r="AH95" s="329" t="str">
        <f t="shared" si="53"/>
        <v/>
      </c>
      <c r="AI95" s="356" t="s">
        <v>116</v>
      </c>
      <c r="AJ95" s="331" t="str">
        <f t="shared" si="54"/>
        <v/>
      </c>
    </row>
    <row r="96" spans="1:36" s="115" customFormat="1" ht="21" customHeight="1" x14ac:dyDescent="0.35">
      <c r="A96" s="323" t="s">
        <v>576</v>
      </c>
      <c r="B96" s="324"/>
      <c r="C96" s="325"/>
      <c r="D96" s="326"/>
      <c r="E96" s="327"/>
      <c r="F96" s="69" t="str">
        <f>IF($P96&gt;'3)招へい者4)受入れ体制'!$D$34,"",'1)受入れ機関概要'!$C$8)</f>
        <v/>
      </c>
      <c r="G96" s="69" t="str">
        <f>IF($P96&gt;'3)招へい者4)受入れ体制'!$D$34,"",'1)受入れ機関概要'!$F$8)</f>
        <v/>
      </c>
      <c r="H96" s="163" t="str">
        <f t="shared" si="41"/>
        <v/>
      </c>
      <c r="I96" s="324"/>
      <c r="J96" s="1067"/>
      <c r="K96" s="1068"/>
      <c r="L96" s="359"/>
      <c r="M96" s="1069" t="s">
        <v>116</v>
      </c>
      <c r="N96" s="1070"/>
      <c r="O96" s="416" t="s">
        <v>116</v>
      </c>
      <c r="P96" s="366">
        <v>46</v>
      </c>
      <c r="Q96" s="1055"/>
      <c r="R96" s="1056"/>
      <c r="T96" s="328" t="str">
        <f t="shared" si="23"/>
        <v/>
      </c>
      <c r="U96" s="329" t="str">
        <f t="shared" si="49"/>
        <v/>
      </c>
      <c r="V96" s="329" t="str">
        <f t="shared" si="38"/>
        <v/>
      </c>
      <c r="W96" s="329" t="str">
        <f t="shared" si="39"/>
        <v/>
      </c>
      <c r="X96" s="329" t="str">
        <f t="shared" si="50"/>
        <v/>
      </c>
      <c r="Y96" s="329" t="str">
        <f t="shared" si="42"/>
        <v/>
      </c>
      <c r="Z96" s="329" t="str">
        <f t="shared" si="43"/>
        <v/>
      </c>
      <c r="AA96" s="329" t="str">
        <f t="shared" si="44"/>
        <v/>
      </c>
      <c r="AB96" s="330" t="str">
        <f t="shared" si="45"/>
        <v/>
      </c>
      <c r="AC96" s="329" t="str">
        <f t="shared" si="51"/>
        <v/>
      </c>
      <c r="AD96" s="330" t="str">
        <f t="shared" si="46"/>
        <v/>
      </c>
      <c r="AE96" s="330" t="str">
        <f t="shared" si="47"/>
        <v/>
      </c>
      <c r="AF96" s="329" t="str">
        <f t="shared" si="48"/>
        <v/>
      </c>
      <c r="AG96" s="329" t="str">
        <f t="shared" si="52"/>
        <v/>
      </c>
      <c r="AH96" s="329" t="str">
        <f t="shared" si="53"/>
        <v/>
      </c>
      <c r="AI96" s="356" t="s">
        <v>116</v>
      </c>
      <c r="AJ96" s="331" t="str">
        <f t="shared" si="54"/>
        <v/>
      </c>
    </row>
    <row r="97" spans="1:36" s="115" customFormat="1" ht="21" customHeight="1" x14ac:dyDescent="0.35">
      <c r="A97" s="332" t="s">
        <v>577</v>
      </c>
      <c r="B97" s="324"/>
      <c r="C97" s="325"/>
      <c r="D97" s="326"/>
      <c r="E97" s="327"/>
      <c r="F97" s="69" t="str">
        <f>IF($P97&gt;'3)招へい者4)受入れ体制'!$D$34,"",'1)受入れ機関概要'!$C$8)</f>
        <v/>
      </c>
      <c r="G97" s="69" t="str">
        <f>IF($P97&gt;'3)招へい者4)受入れ体制'!$D$34,"",'1)受入れ機関概要'!$F$8)</f>
        <v/>
      </c>
      <c r="H97" s="163" t="str">
        <f t="shared" si="41"/>
        <v/>
      </c>
      <c r="I97" s="324"/>
      <c r="J97" s="1067"/>
      <c r="K97" s="1068"/>
      <c r="L97" s="359"/>
      <c r="M97" s="1069" t="s">
        <v>116</v>
      </c>
      <c r="N97" s="1070"/>
      <c r="O97" s="416" t="s">
        <v>116</v>
      </c>
      <c r="P97" s="366">
        <v>47</v>
      </c>
      <c r="Q97" s="1055"/>
      <c r="R97" s="1056"/>
      <c r="T97" s="328" t="str">
        <f t="shared" si="23"/>
        <v/>
      </c>
      <c r="U97" s="329" t="str">
        <f t="shared" si="49"/>
        <v/>
      </c>
      <c r="V97" s="329" t="str">
        <f t="shared" si="38"/>
        <v/>
      </c>
      <c r="W97" s="329" t="str">
        <f t="shared" si="39"/>
        <v/>
      </c>
      <c r="X97" s="329" t="str">
        <f t="shared" si="50"/>
        <v/>
      </c>
      <c r="Y97" s="329" t="str">
        <f t="shared" si="42"/>
        <v/>
      </c>
      <c r="Z97" s="329" t="str">
        <f t="shared" si="43"/>
        <v/>
      </c>
      <c r="AA97" s="329" t="str">
        <f t="shared" si="44"/>
        <v/>
      </c>
      <c r="AB97" s="330" t="str">
        <f t="shared" si="45"/>
        <v/>
      </c>
      <c r="AC97" s="329" t="str">
        <f t="shared" si="51"/>
        <v/>
      </c>
      <c r="AD97" s="330" t="str">
        <f t="shared" si="46"/>
        <v/>
      </c>
      <c r="AE97" s="330" t="str">
        <f t="shared" si="47"/>
        <v/>
      </c>
      <c r="AF97" s="329" t="str">
        <f t="shared" si="48"/>
        <v/>
      </c>
      <c r="AG97" s="329" t="str">
        <f t="shared" si="52"/>
        <v/>
      </c>
      <c r="AH97" s="329" t="str">
        <f t="shared" si="53"/>
        <v/>
      </c>
      <c r="AI97" s="356" t="s">
        <v>116</v>
      </c>
      <c r="AJ97" s="331" t="str">
        <f t="shared" si="54"/>
        <v/>
      </c>
    </row>
    <row r="98" spans="1:36" s="115" customFormat="1" ht="21" customHeight="1" x14ac:dyDescent="0.35">
      <c r="A98" s="323" t="s">
        <v>578</v>
      </c>
      <c r="B98" s="324"/>
      <c r="C98" s="325"/>
      <c r="D98" s="326"/>
      <c r="E98" s="327"/>
      <c r="F98" s="69" t="str">
        <f>IF($P98&gt;'3)招へい者4)受入れ体制'!$D$34,"",'1)受入れ機関概要'!$C$8)</f>
        <v/>
      </c>
      <c r="G98" s="69" t="str">
        <f>IF($P98&gt;'3)招へい者4)受入れ体制'!$D$34,"",'1)受入れ機関概要'!$F$8)</f>
        <v/>
      </c>
      <c r="H98" s="163" t="str">
        <f t="shared" si="41"/>
        <v/>
      </c>
      <c r="I98" s="324"/>
      <c r="J98" s="1067"/>
      <c r="K98" s="1068"/>
      <c r="L98" s="359"/>
      <c r="M98" s="1069" t="s">
        <v>116</v>
      </c>
      <c r="N98" s="1070"/>
      <c r="O98" s="416" t="s">
        <v>116</v>
      </c>
      <c r="P98" s="366">
        <v>48</v>
      </c>
      <c r="Q98" s="1055"/>
      <c r="R98" s="1056"/>
      <c r="T98" s="328" t="str">
        <f t="shared" si="23"/>
        <v/>
      </c>
      <c r="U98" s="329" t="str">
        <f t="shared" si="49"/>
        <v/>
      </c>
      <c r="V98" s="329" t="str">
        <f t="shared" si="38"/>
        <v/>
      </c>
      <c r="W98" s="329" t="str">
        <f t="shared" si="39"/>
        <v/>
      </c>
      <c r="X98" s="329" t="str">
        <f t="shared" si="50"/>
        <v/>
      </c>
      <c r="Y98" s="329" t="str">
        <f t="shared" si="42"/>
        <v/>
      </c>
      <c r="Z98" s="329" t="str">
        <f t="shared" si="43"/>
        <v/>
      </c>
      <c r="AA98" s="329" t="str">
        <f t="shared" si="44"/>
        <v/>
      </c>
      <c r="AB98" s="330" t="str">
        <f t="shared" si="45"/>
        <v/>
      </c>
      <c r="AC98" s="329" t="str">
        <f t="shared" si="51"/>
        <v/>
      </c>
      <c r="AD98" s="330" t="str">
        <f t="shared" si="46"/>
        <v/>
      </c>
      <c r="AE98" s="330" t="str">
        <f t="shared" si="47"/>
        <v/>
      </c>
      <c r="AF98" s="329" t="str">
        <f t="shared" si="48"/>
        <v/>
      </c>
      <c r="AG98" s="329" t="str">
        <f t="shared" si="52"/>
        <v/>
      </c>
      <c r="AH98" s="329" t="str">
        <f t="shared" si="53"/>
        <v/>
      </c>
      <c r="AI98" s="356" t="s">
        <v>116</v>
      </c>
      <c r="AJ98" s="331" t="str">
        <f t="shared" si="54"/>
        <v/>
      </c>
    </row>
    <row r="99" spans="1:36" s="115" customFormat="1" ht="21" customHeight="1" x14ac:dyDescent="0.35">
      <c r="A99" s="332" t="s">
        <v>579</v>
      </c>
      <c r="B99" s="324"/>
      <c r="C99" s="325"/>
      <c r="D99" s="326"/>
      <c r="E99" s="327"/>
      <c r="F99" s="69" t="str">
        <f>IF($P99&gt;'3)招へい者4)受入れ体制'!$D$34,"",'1)受入れ機関概要'!$C$8)</f>
        <v/>
      </c>
      <c r="G99" s="69" t="str">
        <f>IF($P99&gt;'3)招へい者4)受入れ体制'!$D$34,"",'1)受入れ機関概要'!$F$8)</f>
        <v/>
      </c>
      <c r="H99" s="163" t="str">
        <f t="shared" si="41"/>
        <v/>
      </c>
      <c r="I99" s="324"/>
      <c r="J99" s="1067"/>
      <c r="K99" s="1068"/>
      <c r="L99" s="359"/>
      <c r="M99" s="1069" t="s">
        <v>116</v>
      </c>
      <c r="N99" s="1070"/>
      <c r="O99" s="416" t="s">
        <v>116</v>
      </c>
      <c r="P99" s="366">
        <v>49</v>
      </c>
      <c r="Q99" s="1055"/>
      <c r="R99" s="1056"/>
      <c r="T99" s="328" t="str">
        <f t="shared" si="23"/>
        <v/>
      </c>
      <c r="U99" s="329" t="str">
        <f t="shared" si="49"/>
        <v/>
      </c>
      <c r="V99" s="329" t="str">
        <f t="shared" si="38"/>
        <v/>
      </c>
      <c r="W99" s="329" t="str">
        <f t="shared" si="39"/>
        <v/>
      </c>
      <c r="X99" s="329" t="str">
        <f t="shared" si="50"/>
        <v/>
      </c>
      <c r="Y99" s="329" t="str">
        <f t="shared" si="42"/>
        <v/>
      </c>
      <c r="Z99" s="329" t="str">
        <f t="shared" si="43"/>
        <v/>
      </c>
      <c r="AA99" s="329" t="str">
        <f t="shared" si="44"/>
        <v/>
      </c>
      <c r="AB99" s="330" t="str">
        <f t="shared" si="45"/>
        <v/>
      </c>
      <c r="AC99" s="329" t="str">
        <f t="shared" si="51"/>
        <v/>
      </c>
      <c r="AD99" s="330" t="str">
        <f t="shared" si="46"/>
        <v/>
      </c>
      <c r="AE99" s="330" t="str">
        <f t="shared" si="47"/>
        <v/>
      </c>
      <c r="AF99" s="329" t="str">
        <f t="shared" si="48"/>
        <v/>
      </c>
      <c r="AG99" s="329" t="str">
        <f t="shared" si="52"/>
        <v/>
      </c>
      <c r="AH99" s="329" t="str">
        <f t="shared" si="53"/>
        <v/>
      </c>
      <c r="AI99" s="356" t="s">
        <v>116</v>
      </c>
      <c r="AJ99" s="331" t="str">
        <f t="shared" si="54"/>
        <v/>
      </c>
    </row>
    <row r="100" spans="1:36" s="115" customFormat="1" ht="21" customHeight="1" thickBot="1" x14ac:dyDescent="0.4">
      <c r="A100" s="323" t="s">
        <v>580</v>
      </c>
      <c r="B100" s="324"/>
      <c r="C100" s="325"/>
      <c r="D100" s="326"/>
      <c r="E100" s="327"/>
      <c r="F100" s="69" t="str">
        <f>IF($P100&gt;'3)招へい者4)受入れ体制'!$D$34,"",'1)受入れ機関概要'!$C$8)</f>
        <v/>
      </c>
      <c r="G100" s="69" t="str">
        <f>IF($P100&gt;'3)招へい者4)受入れ体制'!$D$34,"",'1)受入れ機関概要'!$F$8)</f>
        <v/>
      </c>
      <c r="H100" s="163" t="str">
        <f t="shared" si="41"/>
        <v/>
      </c>
      <c r="I100" s="324"/>
      <c r="J100" s="1067"/>
      <c r="K100" s="1068"/>
      <c r="L100" s="359"/>
      <c r="M100" s="1069" t="s">
        <v>116</v>
      </c>
      <c r="N100" s="1070"/>
      <c r="O100" s="416" t="s">
        <v>116</v>
      </c>
      <c r="P100" s="366">
        <v>50</v>
      </c>
      <c r="Q100" s="1055"/>
      <c r="R100" s="1056"/>
      <c r="T100" s="333" t="str">
        <f t="shared" si="23"/>
        <v/>
      </c>
      <c r="U100" s="334" t="str">
        <f t="shared" si="49"/>
        <v/>
      </c>
      <c r="V100" s="334" t="str">
        <f t="shared" si="38"/>
        <v/>
      </c>
      <c r="W100" s="334" t="str">
        <f t="shared" si="39"/>
        <v/>
      </c>
      <c r="X100" s="334" t="str">
        <f t="shared" si="50"/>
        <v/>
      </c>
      <c r="Y100" s="334" t="str">
        <f t="shared" si="42"/>
        <v/>
      </c>
      <c r="Z100" s="334" t="str">
        <f t="shared" si="43"/>
        <v/>
      </c>
      <c r="AA100" s="334" t="str">
        <f t="shared" si="44"/>
        <v/>
      </c>
      <c r="AB100" s="335" t="str">
        <f t="shared" si="45"/>
        <v/>
      </c>
      <c r="AC100" s="334" t="str">
        <f t="shared" si="51"/>
        <v/>
      </c>
      <c r="AD100" s="335" t="str">
        <f t="shared" si="46"/>
        <v/>
      </c>
      <c r="AE100" s="335" t="str">
        <f t="shared" si="47"/>
        <v/>
      </c>
      <c r="AF100" s="334" t="str">
        <f t="shared" si="48"/>
        <v/>
      </c>
      <c r="AG100" s="334" t="str">
        <f t="shared" si="52"/>
        <v/>
      </c>
      <c r="AH100" s="334" t="str">
        <f t="shared" si="53"/>
        <v/>
      </c>
      <c r="AI100" s="357" t="s">
        <v>116</v>
      </c>
      <c r="AJ100" s="336" t="str">
        <f t="shared" si="54"/>
        <v/>
      </c>
    </row>
  </sheetData>
  <sheetProtection algorithmName="SHA-512" hashValue="cNPsOuK0XiAuXBI80nH0o7Bup8k6tEb2CJJNPzdPYx+JqJCsbWUMb7i6c6jcmuS/o81flr1MTtzSt4ANyyfjjg==" saltValue="QarsGtjFQcjpws6V9kgtRA==" spinCount="100000" sheet="1" formatCells="0" formatColumns="0" formatRows="0"/>
  <mergeCells count="281">
    <mergeCell ref="J95:K95"/>
    <mergeCell ref="J96:K96"/>
    <mergeCell ref="J97:K97"/>
    <mergeCell ref="J98:K98"/>
    <mergeCell ref="J99:K99"/>
    <mergeCell ref="J100:K100"/>
    <mergeCell ref="M95:N95"/>
    <mergeCell ref="M96:N96"/>
    <mergeCell ref="M97:N97"/>
    <mergeCell ref="M98:N98"/>
    <mergeCell ref="M99:N99"/>
    <mergeCell ref="M100:N100"/>
    <mergeCell ref="J89:K89"/>
    <mergeCell ref="J90:K90"/>
    <mergeCell ref="J91:K91"/>
    <mergeCell ref="J92:K92"/>
    <mergeCell ref="J93:K93"/>
    <mergeCell ref="J94:K94"/>
    <mergeCell ref="M89:N89"/>
    <mergeCell ref="M90:N90"/>
    <mergeCell ref="M91:N91"/>
    <mergeCell ref="M92:N92"/>
    <mergeCell ref="M93:N93"/>
    <mergeCell ref="M94:N94"/>
    <mergeCell ref="J83:K83"/>
    <mergeCell ref="J84:K84"/>
    <mergeCell ref="J85:K85"/>
    <mergeCell ref="J86:K86"/>
    <mergeCell ref="J87:K87"/>
    <mergeCell ref="J88:K88"/>
    <mergeCell ref="M83:N83"/>
    <mergeCell ref="M84:N84"/>
    <mergeCell ref="M85:N85"/>
    <mergeCell ref="M86:N86"/>
    <mergeCell ref="M87:N87"/>
    <mergeCell ref="M88:N88"/>
    <mergeCell ref="J77:K77"/>
    <mergeCell ref="J78:K78"/>
    <mergeCell ref="J79:K79"/>
    <mergeCell ref="J80:K80"/>
    <mergeCell ref="J81:K81"/>
    <mergeCell ref="J82:K82"/>
    <mergeCell ref="M77:N77"/>
    <mergeCell ref="M78:N78"/>
    <mergeCell ref="M79:N79"/>
    <mergeCell ref="M80:N80"/>
    <mergeCell ref="M81:N81"/>
    <mergeCell ref="M82:N82"/>
    <mergeCell ref="J71:K71"/>
    <mergeCell ref="J72:K72"/>
    <mergeCell ref="J73:K73"/>
    <mergeCell ref="J74:K74"/>
    <mergeCell ref="J75:K75"/>
    <mergeCell ref="J76:K76"/>
    <mergeCell ref="M71:N71"/>
    <mergeCell ref="M72:N72"/>
    <mergeCell ref="M73:N73"/>
    <mergeCell ref="M74:N74"/>
    <mergeCell ref="M75:N75"/>
    <mergeCell ref="M76:N76"/>
    <mergeCell ref="J65:K65"/>
    <mergeCell ref="J66:K66"/>
    <mergeCell ref="J67:K67"/>
    <mergeCell ref="J68:K68"/>
    <mergeCell ref="J69:K69"/>
    <mergeCell ref="J70:K70"/>
    <mergeCell ref="M65:N65"/>
    <mergeCell ref="M66:N66"/>
    <mergeCell ref="M67:N67"/>
    <mergeCell ref="M68:N68"/>
    <mergeCell ref="M69:N69"/>
    <mergeCell ref="M70:N70"/>
    <mergeCell ref="J59:K59"/>
    <mergeCell ref="J60:K60"/>
    <mergeCell ref="J61:K61"/>
    <mergeCell ref="J62:K62"/>
    <mergeCell ref="J63:K63"/>
    <mergeCell ref="J64:K64"/>
    <mergeCell ref="M59:N59"/>
    <mergeCell ref="M60:N60"/>
    <mergeCell ref="M61:N61"/>
    <mergeCell ref="M62:N62"/>
    <mergeCell ref="M63:N63"/>
    <mergeCell ref="M64:N64"/>
    <mergeCell ref="J57:K57"/>
    <mergeCell ref="J58:K58"/>
    <mergeCell ref="M53:N53"/>
    <mergeCell ref="M54:N54"/>
    <mergeCell ref="M55:N55"/>
    <mergeCell ref="M56:N56"/>
    <mergeCell ref="M57:N57"/>
    <mergeCell ref="M58:N58"/>
    <mergeCell ref="Q56:R56"/>
    <mergeCell ref="Q57:R57"/>
    <mergeCell ref="Q58:R58"/>
    <mergeCell ref="J44:K44"/>
    <mergeCell ref="J45:K45"/>
    <mergeCell ref="J46:K46"/>
    <mergeCell ref="O48:O49"/>
    <mergeCell ref="M48:N49"/>
    <mergeCell ref="J48:K49"/>
    <mergeCell ref="L48:L49"/>
    <mergeCell ref="J55:K55"/>
    <mergeCell ref="Q53:R53"/>
    <mergeCell ref="Q54:R54"/>
    <mergeCell ref="Q55:R55"/>
    <mergeCell ref="J21:K21"/>
    <mergeCell ref="J22:K22"/>
    <mergeCell ref="J23:K23"/>
    <mergeCell ref="J19:K19"/>
    <mergeCell ref="J20:K20"/>
    <mergeCell ref="M38:N38"/>
    <mergeCell ref="J29:K29"/>
    <mergeCell ref="J30:K30"/>
    <mergeCell ref="J31:K31"/>
    <mergeCell ref="J32:K32"/>
    <mergeCell ref="J33:K33"/>
    <mergeCell ref="J24:K24"/>
    <mergeCell ref="J25:K25"/>
    <mergeCell ref="J26:K26"/>
    <mergeCell ref="J27:K27"/>
    <mergeCell ref="J28:K28"/>
    <mergeCell ref="M33:N33"/>
    <mergeCell ref="M34:N34"/>
    <mergeCell ref="M35:N35"/>
    <mergeCell ref="M36:N36"/>
    <mergeCell ref="M37:N37"/>
    <mergeCell ref="M32:N32"/>
    <mergeCell ref="L17:L18"/>
    <mergeCell ref="M27:N27"/>
    <mergeCell ref="M28:N28"/>
    <mergeCell ref="M29:N29"/>
    <mergeCell ref="M30:N30"/>
    <mergeCell ref="M31:N31"/>
    <mergeCell ref="M22:N22"/>
    <mergeCell ref="M23:N23"/>
    <mergeCell ref="M24:N24"/>
    <mergeCell ref="M25:N25"/>
    <mergeCell ref="M26:N26"/>
    <mergeCell ref="M8:O8"/>
    <mergeCell ref="M7:O7"/>
    <mergeCell ref="M19:N19"/>
    <mergeCell ref="M20:N20"/>
    <mergeCell ref="M21:N21"/>
    <mergeCell ref="M17:N18"/>
    <mergeCell ref="M15:O15"/>
    <mergeCell ref="M14:O14"/>
    <mergeCell ref="M13:O13"/>
    <mergeCell ref="O16:Q16"/>
    <mergeCell ref="Q19:R19"/>
    <mergeCell ref="Q17:R18"/>
    <mergeCell ref="Q20:R20"/>
    <mergeCell ref="Q21:R21"/>
    <mergeCell ref="M9:O9"/>
    <mergeCell ref="M12:O12"/>
    <mergeCell ref="M11:O11"/>
    <mergeCell ref="M10:O10"/>
    <mergeCell ref="A11:C12"/>
    <mergeCell ref="A9:C10"/>
    <mergeCell ref="A7:C8"/>
    <mergeCell ref="D7:F8"/>
    <mergeCell ref="G7:J8"/>
    <mergeCell ref="D9:J10"/>
    <mergeCell ref="D11:J12"/>
    <mergeCell ref="A17:A18"/>
    <mergeCell ref="A13:B14"/>
    <mergeCell ref="B17:C17"/>
    <mergeCell ref="C13:C14"/>
    <mergeCell ref="G17:G18"/>
    <mergeCell ref="J17:K18"/>
    <mergeCell ref="H17:H18"/>
    <mergeCell ref="I17:I18"/>
    <mergeCell ref="F17:F18"/>
    <mergeCell ref="D13:J14"/>
    <mergeCell ref="E17:E18"/>
    <mergeCell ref="D17:D18"/>
    <mergeCell ref="J40:K40"/>
    <mergeCell ref="J41:K41"/>
    <mergeCell ref="J42:K42"/>
    <mergeCell ref="J43:K43"/>
    <mergeCell ref="J34:K34"/>
    <mergeCell ref="J35:K35"/>
    <mergeCell ref="J36:K36"/>
    <mergeCell ref="J37:K37"/>
    <mergeCell ref="J38:K38"/>
    <mergeCell ref="J39:K39"/>
    <mergeCell ref="Q22:R22"/>
    <mergeCell ref="Q23:R23"/>
    <mergeCell ref="Q24:R24"/>
    <mergeCell ref="Q25:R25"/>
    <mergeCell ref="Q26:R26"/>
    <mergeCell ref="Q27:R27"/>
    <mergeCell ref="Q28:R28"/>
    <mergeCell ref="Q29:R29"/>
    <mergeCell ref="O17:O18"/>
    <mergeCell ref="M43:N43"/>
    <mergeCell ref="M44:N44"/>
    <mergeCell ref="M45:N45"/>
    <mergeCell ref="M46:N46"/>
    <mergeCell ref="Q39:R39"/>
    <mergeCell ref="Q40:R40"/>
    <mergeCell ref="Q41:R41"/>
    <mergeCell ref="Q42:R42"/>
    <mergeCell ref="Q43:R43"/>
    <mergeCell ref="Q44:R44"/>
    <mergeCell ref="Q45:R45"/>
    <mergeCell ref="Q46:R46"/>
    <mergeCell ref="M39:N39"/>
    <mergeCell ref="M40:N40"/>
    <mergeCell ref="M41:N41"/>
    <mergeCell ref="M42:N42"/>
    <mergeCell ref="Q30:R30"/>
    <mergeCell ref="Q31:R31"/>
    <mergeCell ref="Q32:R32"/>
    <mergeCell ref="Q33:R33"/>
    <mergeCell ref="Q34:R34"/>
    <mergeCell ref="Q35:R35"/>
    <mergeCell ref="Q36:R36"/>
    <mergeCell ref="Q37:R37"/>
    <mergeCell ref="Q38:R38"/>
    <mergeCell ref="Q59:R59"/>
    <mergeCell ref="Q60:R60"/>
    <mergeCell ref="Q61:R61"/>
    <mergeCell ref="Q62:R62"/>
    <mergeCell ref="Q63:R63"/>
    <mergeCell ref="Q48:R49"/>
    <mergeCell ref="A50:R50"/>
    <mergeCell ref="A48:A49"/>
    <mergeCell ref="B48:C48"/>
    <mergeCell ref="D48:D49"/>
    <mergeCell ref="E48:E49"/>
    <mergeCell ref="F48:F49"/>
    <mergeCell ref="G48:G49"/>
    <mergeCell ref="H48:H49"/>
    <mergeCell ref="I48:I49"/>
    <mergeCell ref="J51:K51"/>
    <mergeCell ref="J52:K52"/>
    <mergeCell ref="M51:N51"/>
    <mergeCell ref="M52:N52"/>
    <mergeCell ref="Q51:R51"/>
    <mergeCell ref="Q52:R52"/>
    <mergeCell ref="J53:K53"/>
    <mergeCell ref="J54:K54"/>
    <mergeCell ref="J56:K56"/>
    <mergeCell ref="Q64:R64"/>
    <mergeCell ref="Q98:R98"/>
    <mergeCell ref="Q99:R99"/>
    <mergeCell ref="Q100:R100"/>
    <mergeCell ref="Q95:R95"/>
    <mergeCell ref="Q96:R96"/>
    <mergeCell ref="Q97:R97"/>
    <mergeCell ref="Q65:R65"/>
    <mergeCell ref="Q66:R66"/>
    <mergeCell ref="Q67:R67"/>
    <mergeCell ref="Q68:R68"/>
    <mergeCell ref="Q69:R69"/>
    <mergeCell ref="Q70:R70"/>
    <mergeCell ref="Q71:R71"/>
    <mergeCell ref="Q72:R72"/>
    <mergeCell ref="Q73:R73"/>
    <mergeCell ref="Q89:R89"/>
    <mergeCell ref="Q90:R90"/>
    <mergeCell ref="Q91:R91"/>
    <mergeCell ref="Q92:R92"/>
    <mergeCell ref="Q93:R93"/>
    <mergeCell ref="Q94:R94"/>
    <mergeCell ref="Q80:R80"/>
    <mergeCell ref="Q81:R81"/>
    <mergeCell ref="Q82:R82"/>
    <mergeCell ref="Q83:R83"/>
    <mergeCell ref="Q84:R84"/>
    <mergeCell ref="Q85:R85"/>
    <mergeCell ref="Q86:R86"/>
    <mergeCell ref="Q87:R87"/>
    <mergeCell ref="Q88:R88"/>
    <mergeCell ref="Q74:R74"/>
    <mergeCell ref="Q75:R75"/>
    <mergeCell ref="Q76:R76"/>
    <mergeCell ref="Q77:R77"/>
    <mergeCell ref="Q78:R78"/>
    <mergeCell ref="Q79:R79"/>
  </mergeCells>
  <phoneticPr fontId="11"/>
  <conditionalFormatting sqref="D13">
    <cfRule type="expression" dxfId="28" priority="1310">
      <formula>$C$13="（未確定）"</formula>
    </cfRule>
    <cfRule type="expression" dxfId="27" priority="1311">
      <formula>$C$13="✔"</formula>
    </cfRule>
  </conditionalFormatting>
  <conditionalFormatting sqref="X17:AG17 Y18:AH18">
    <cfRule type="expression" dxfId="26" priority="76">
      <formula>#REF!&lt;&gt;"（申請時記入不要）"</formula>
    </cfRule>
  </conditionalFormatting>
  <conditionalFormatting sqref="H19:H46">
    <cfRule type="expression" dxfId="25" priority="44">
      <formula>$H19="日程未設定"</formula>
    </cfRule>
  </conditionalFormatting>
  <conditionalFormatting sqref="M10:R10">
    <cfRule type="expression" dxfId="24" priority="3960">
      <formula>$S$10="←「大学院生」人数不一致"</formula>
    </cfRule>
  </conditionalFormatting>
  <conditionalFormatting sqref="M12:R12">
    <cfRule type="expression" dxfId="23" priority="3962">
      <formula>$S$12="←「教員」人数不一致"</formula>
    </cfRule>
  </conditionalFormatting>
  <conditionalFormatting sqref="M8:R8">
    <cfRule type="expression" dxfId="22" priority="10">
      <formula>$S8="←「高校生」人数不一致"</formula>
    </cfRule>
    <cfRule type="expression" dxfId="21" priority="3964">
      <formula>$S8="←「高校生」人数不一致"</formula>
    </cfRule>
  </conditionalFormatting>
  <conditionalFormatting sqref="M9:R9">
    <cfRule type="expression" dxfId="20" priority="3966">
      <formula>$S$9="←「大学生」人数不一致"</formula>
    </cfRule>
  </conditionalFormatting>
  <conditionalFormatting sqref="M11:R11">
    <cfRule type="expression" dxfId="19" priority="3968">
      <formula>$S$11="←「ポスドク」人数不一致"</formula>
    </cfRule>
  </conditionalFormatting>
  <conditionalFormatting sqref="M13:R13">
    <cfRule type="expression" dxfId="18" priority="3970">
      <formula>$S$13="←「研究者」人数不一致"</formula>
    </cfRule>
  </conditionalFormatting>
  <conditionalFormatting sqref="M14:R14">
    <cfRule type="expression" dxfId="17" priority="3972">
      <formula>$S$14="←「その他」人数不一致"</formula>
    </cfRule>
  </conditionalFormatting>
  <conditionalFormatting sqref="M5:R6 M16:P16">
    <cfRule type="expression" dxfId="16" priority="3991">
      <formula>$R$5="【３）招へい者】で入力した人数と一致していません。"</formula>
    </cfRule>
  </conditionalFormatting>
  <conditionalFormatting sqref="X49:AG49 Y50:AH50">
    <cfRule type="expression" dxfId="15" priority="7">
      <formula>#REF!&lt;&gt;"（申請時記入不要）"</formula>
    </cfRule>
  </conditionalFormatting>
  <conditionalFormatting sqref="R15">
    <cfRule type="expression" dxfId="14" priority="6">
      <formula>$S15="←「自己資金招へい者」人数不一致"</formula>
    </cfRule>
  </conditionalFormatting>
  <conditionalFormatting sqref="H51:H100">
    <cfRule type="expression" dxfId="13" priority="1">
      <formula>$H51="日程未設定"</formula>
    </cfRule>
  </conditionalFormatting>
  <dataValidations count="8">
    <dataValidation type="list" allowBlank="1" showInputMessage="1" showErrorMessage="1" sqref="O19:P46" xr:uid="{A152128F-65F8-4EEC-8239-C93C03BCBA0C}">
      <formula1>"引率者"</formula1>
    </dataValidation>
    <dataValidation imeMode="off" allowBlank="1" showInputMessage="1" showErrorMessage="1" sqref="B19:B46 B51:B100 E51:E100" xr:uid="{60BC0427-3627-4424-8917-149F4A7F1355}"/>
    <dataValidation type="list" allowBlank="1" showInputMessage="1" showErrorMessage="1" sqref="C13" xr:uid="{5FD2EB0E-7E78-4CAA-A023-0E4677FBFAB2}">
      <formula1>"（未確定）,✔"</formula1>
    </dataValidation>
    <dataValidation type="list" allowBlank="1" showInputMessage="1" showErrorMessage="1" sqref="D19:D46 D51:D100" xr:uid="{0BF42BA4-B985-47CC-8283-21D69D9BE987}">
      <formula1>"M,F"</formula1>
    </dataValidation>
    <dataValidation imeMode="halfAlpha" allowBlank="1" showInputMessage="1" showErrorMessage="1" sqref="F19:G46 F51:G100" xr:uid="{3D7229B9-9BE2-4B9D-B619-138793F02EA3}"/>
    <dataValidation imeMode="disabled" allowBlank="1" showInputMessage="1" showErrorMessage="1" sqref="E19:E46" xr:uid="{4A75FA89-9CC8-49CF-BD82-C76DEBDC3D30}"/>
    <dataValidation type="list" allowBlank="1" showInputMessage="1" showErrorMessage="1" sqref="L19:L46 L51:L100" xr:uid="{9DA29818-0968-41FD-991B-5D8D1AC3C129}">
      <formula1>"高校生,大学生,大学院生,ポスドク,教員,研究者,その他"</formula1>
    </dataValidation>
    <dataValidation type="list" showInputMessage="1" showErrorMessage="1" sqref="I19:I46" xr:uid="{E4E806F4-603F-4CFE-AF6C-F8A8445B7187}">
      <formula1>INDIRECT("'3)招へい者4)受入れ体制'!C5:C"&amp;29-COUNTBLANK(送出し機関名))</formula1>
    </dataValidation>
  </dataValidations>
  <printOptions horizontalCentered="1"/>
  <pageMargins left="0.39370078740157483" right="0.39370078740157483" top="0.39370078740157483" bottom="0.39370078740157483" header="0.19685039370078741" footer="0.19685039370078741"/>
  <pageSetup paperSize="9" scale="81" fitToHeight="0" orientation="landscape" r:id="rId1"/>
  <headerFooter>
    <oddHeader>&amp;C&amp;9&amp;F</oddHeader>
    <oddFooter>&amp;C&amp;P/&amp;N</oddFooter>
  </headerFooter>
  <ignoredErrors>
    <ignoredError sqref="F21:F25 F20:G20 F28:F46 F26:F27 G28 G21:G27 G29:G36 G37:G46 F19:G19 F51:G10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9" id="{00000000-000E-0000-0700-000018000000}">
            <xm:f>AND($P51&lt;='3)招へい者4)受入れ体制'!$D$34,$D51="")</xm:f>
            <x14:dxf>
              <fill>
                <patternFill>
                  <bgColor rgb="FFFFFF99"/>
                </patternFill>
              </fill>
            </x14:dxf>
          </x14:cfRule>
          <xm:sqref>D51:D100</xm:sqref>
        </x14:conditionalFormatting>
        <x14:conditionalFormatting xmlns:xm="http://schemas.microsoft.com/office/excel/2006/main">
          <x14:cfRule type="expression" priority="28" id="{00000000-000E-0000-0700-000017000000}">
            <xm:f>AND($P51&lt;='3)招へい者4)受入れ体制'!$D$34,$E51="")</xm:f>
            <x14:dxf>
              <fill>
                <patternFill>
                  <bgColor rgb="FFFFFF99"/>
                </patternFill>
              </fill>
            </x14:dxf>
          </x14:cfRule>
          <xm:sqref>E51:E100</xm:sqref>
        </x14:conditionalFormatting>
        <x14:conditionalFormatting xmlns:xm="http://schemas.microsoft.com/office/excel/2006/main">
          <x14:cfRule type="expression" priority="25" id="{00000000-000E-0000-0700-000014000000}">
            <xm:f>AND($P51&lt;='3)招へい者4)受入れ体制'!$D$34,$I51="")</xm:f>
            <x14:dxf>
              <fill>
                <patternFill>
                  <bgColor rgb="FFFFFF99"/>
                </patternFill>
              </fill>
            </x14:dxf>
          </x14:cfRule>
          <xm:sqref>I51:I100</xm:sqref>
        </x14:conditionalFormatting>
        <x14:conditionalFormatting xmlns:xm="http://schemas.microsoft.com/office/excel/2006/main">
          <x14:cfRule type="expression" priority="64" id="{E5FFE5B0-509B-4EA5-8D6F-C284FA3C609C}">
            <xm:f>AND('1)受入れ機関概要'!$A$3="業務計画書",$C$13="（未確定）")</xm:f>
            <x14:dxf>
              <fill>
                <patternFill>
                  <bgColor rgb="FFFFFF99"/>
                </patternFill>
              </fill>
            </x14:dxf>
          </x14:cfRule>
          <xm:sqref>C13:C14</xm:sqref>
        </x14:conditionalFormatting>
        <x14:conditionalFormatting xmlns:xm="http://schemas.microsoft.com/office/excel/2006/main">
          <x14:cfRule type="expression" priority="49" id="{877318D5-57CE-4EC4-8DEE-98017A82FD42}">
            <xm:f>AND($A19&lt;='3)招へい者4)受入れ体制'!L$31,$B19="")</xm:f>
            <x14:dxf>
              <fill>
                <patternFill>
                  <bgColor rgb="FFFFFF99"/>
                </patternFill>
              </fill>
            </x14:dxf>
          </x14:cfRule>
          <xm:sqref>B19:B46</xm:sqref>
        </x14:conditionalFormatting>
        <x14:conditionalFormatting xmlns:xm="http://schemas.microsoft.com/office/excel/2006/main">
          <x14:cfRule type="expression" priority="48" id="{9E89E5DD-E004-4D7D-92F0-695C57D038C8}">
            <xm:f>AND($A19&lt;='3)招へい者4)受入れ体制'!L$31,$D19="")</xm:f>
            <x14:dxf>
              <fill>
                <patternFill>
                  <bgColor rgb="FFFFFF99"/>
                </patternFill>
              </fill>
            </x14:dxf>
          </x14:cfRule>
          <xm:sqref>D19:D46</xm:sqref>
        </x14:conditionalFormatting>
        <x14:conditionalFormatting xmlns:xm="http://schemas.microsoft.com/office/excel/2006/main">
          <x14:cfRule type="expression" priority="47" id="{7DB24700-FD05-4378-99D6-E16BD8A64A27}">
            <xm:f>AND($A19&lt;='3)招へい者4)受入れ体制'!L$31,$E19="")</xm:f>
            <x14:dxf>
              <fill>
                <patternFill>
                  <bgColor rgb="FFFFFF99"/>
                </patternFill>
              </fill>
            </x14:dxf>
          </x14:cfRule>
          <xm:sqref>E19:E46</xm:sqref>
        </x14:conditionalFormatting>
        <x14:conditionalFormatting xmlns:xm="http://schemas.microsoft.com/office/excel/2006/main">
          <x14:cfRule type="expression" priority="46" id="{C2FAE02F-38D1-470B-A063-E325B8694CF7}">
            <xm:f>AND($A19&lt;='3)招へい者4)受入れ体制'!L$31,$I19="")</xm:f>
            <x14:dxf>
              <fill>
                <patternFill>
                  <bgColor rgb="FFFFFF99"/>
                </patternFill>
              </fill>
            </x14:dxf>
          </x14:cfRule>
          <xm:sqref>I19:I46</xm:sqref>
        </x14:conditionalFormatting>
        <x14:conditionalFormatting xmlns:xm="http://schemas.microsoft.com/office/excel/2006/main">
          <x14:cfRule type="expression" priority="45" id="{BF4B054C-4E14-4090-A88F-8A0441714BE7}">
            <xm:f>AND($A19&lt;='3)招へい者4)受入れ体制'!L$31,$J19="")</xm:f>
            <x14:dxf>
              <fill>
                <patternFill>
                  <bgColor rgb="FFFFFF99"/>
                </patternFill>
              </fill>
            </x14:dxf>
          </x14:cfRule>
          <xm:sqref>J19:J46</xm:sqref>
        </x14:conditionalFormatting>
        <x14:conditionalFormatting xmlns:xm="http://schemas.microsoft.com/office/excel/2006/main">
          <x14:cfRule type="expression" priority="3981" id="{00000000-000E-0000-0700-00004B0A0000}">
            <xm:f>AND($A19&lt;='3)招へい者4)受入れ体制'!L$31,$L19="")</xm:f>
            <x14:dxf>
              <fill>
                <patternFill>
                  <bgColor rgb="FFFFFF99"/>
                </patternFill>
              </fill>
            </x14:dxf>
          </x14:cfRule>
          <xm:sqref>L19:L46</xm:sqref>
        </x14:conditionalFormatting>
        <x14:conditionalFormatting xmlns:xm="http://schemas.microsoft.com/office/excel/2006/main">
          <x14:cfRule type="expression" priority="5" id="{CE3089FE-CADF-4013-9430-C202B458449E}">
            <xm:f>AND($P51&lt;='3)招へい者4)受入れ体制'!$D$34,$L51="")</xm:f>
            <x14:dxf>
              <fill>
                <patternFill>
                  <bgColor rgb="FFFFFF99"/>
                </patternFill>
              </fill>
            </x14:dxf>
          </x14:cfRule>
          <xm:sqref>L51:L100</xm:sqref>
        </x14:conditionalFormatting>
        <x14:conditionalFormatting xmlns:xm="http://schemas.microsoft.com/office/excel/2006/main">
          <x14:cfRule type="expression" priority="3" id="{36F4B833-DB03-4828-9C27-5248E743C213}">
            <xm:f>AND($P51&lt;='3)招へい者4)受入れ体制'!$D$34,$B51="")</xm:f>
            <x14:dxf>
              <fill>
                <patternFill>
                  <bgColor rgb="FFFFFF99"/>
                </patternFill>
              </fill>
            </x14:dxf>
          </x14:cfRule>
          <xm:sqref>B51:B100</xm:sqref>
        </x14:conditionalFormatting>
        <x14:conditionalFormatting xmlns:xm="http://schemas.microsoft.com/office/excel/2006/main">
          <x14:cfRule type="expression" priority="2" id="{4B8DBCCF-B635-4306-8D2D-4DC979F6D630}">
            <xm:f>AND($P51&lt;='3)招へい者4)受入れ体制'!$D$34,$J51="")</xm:f>
            <x14:dxf>
              <fill>
                <patternFill>
                  <bgColor rgb="FFFFFF99"/>
                </patternFill>
              </fill>
            </x14:dxf>
          </x14:cfRule>
          <xm:sqref>J51:J100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D4F71F7-AA3A-443A-A625-FFFCA91A7730}">
          <x14:formula1>
            <xm:f>隠しシート!$B$4:$B$200</xm:f>
          </x14:formula1>
          <xm:sqref>J19:K46 J51:K100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0"/>
  <sheetViews>
    <sheetView showGridLines="0" zoomScaleNormal="100" zoomScaleSheetLayoutView="100" workbookViewId="0"/>
  </sheetViews>
  <sheetFormatPr defaultRowHeight="15" x14ac:dyDescent="0.35"/>
  <cols>
    <col min="1" max="1" width="9.78515625" style="11" customWidth="1"/>
    <col min="2" max="2" width="14.640625" customWidth="1"/>
    <col min="3" max="3" width="20.640625" customWidth="1"/>
    <col min="4" max="5" width="20.640625" style="14" customWidth="1"/>
    <col min="6" max="6" width="1.78515625" customWidth="1"/>
    <col min="7" max="7" width="9.78515625" customWidth="1"/>
    <col min="8" max="8" width="14.640625" customWidth="1"/>
    <col min="9" max="11" width="20.640625" customWidth="1"/>
  </cols>
  <sheetData>
    <row r="1" spans="1:11" x14ac:dyDescent="0.35">
      <c r="A1" s="53"/>
      <c r="D1" s="12"/>
      <c r="E1" s="12" t="str">
        <f>'1)受入れ機関概要'!G1</f>
        <v>Ver.2301</v>
      </c>
    </row>
    <row r="2" spans="1:11" ht="18" customHeight="1" x14ac:dyDescent="0.35">
      <c r="A2" s="40" t="s">
        <v>184</v>
      </c>
      <c r="B2" s="5"/>
      <c r="C2" s="5"/>
      <c r="D2" s="13"/>
      <c r="E2" s="13"/>
      <c r="G2" s="102" t="s">
        <v>234</v>
      </c>
      <c r="H2" s="103"/>
      <c r="I2" s="103"/>
      <c r="J2" s="103"/>
      <c r="K2" s="4"/>
    </row>
    <row r="3" spans="1:11" ht="16.5" customHeight="1" x14ac:dyDescent="0.35">
      <c r="D3" s="17"/>
      <c r="E3" s="17"/>
      <c r="G3" s="1110" t="s">
        <v>240</v>
      </c>
      <c r="H3" s="1108"/>
      <c r="I3" s="1108" t="s">
        <v>241</v>
      </c>
      <c r="J3" s="1109"/>
      <c r="K3" s="4"/>
    </row>
    <row r="4" spans="1:11" ht="16.5" customHeight="1" x14ac:dyDescent="0.35">
      <c r="A4" s="1107"/>
      <c r="B4" s="1107"/>
      <c r="C4" s="1107"/>
      <c r="D4" s="1107"/>
      <c r="E4" s="16"/>
      <c r="G4" s="1117" t="s">
        <v>614</v>
      </c>
      <c r="H4" s="1113"/>
      <c r="I4" s="1113" t="s">
        <v>235</v>
      </c>
      <c r="J4" s="1114"/>
      <c r="K4" s="4"/>
    </row>
    <row r="5" spans="1:11" ht="16.5" customHeight="1" x14ac:dyDescent="0.35">
      <c r="A5" s="1107"/>
      <c r="B5" s="1107"/>
      <c r="C5" s="1107"/>
      <c r="D5" s="1107"/>
      <c r="E5" s="17"/>
      <c r="G5" s="1117" t="s">
        <v>246</v>
      </c>
      <c r="H5" s="1113"/>
      <c r="I5" s="1113" t="s">
        <v>236</v>
      </c>
      <c r="J5" s="1114"/>
      <c r="K5" s="4"/>
    </row>
    <row r="6" spans="1:11" ht="16.5" customHeight="1" x14ac:dyDescent="0.35">
      <c r="A6" s="1107"/>
      <c r="B6" s="1107"/>
      <c r="C6" s="1107"/>
      <c r="D6" s="1107"/>
      <c r="E6" s="17"/>
      <c r="G6" s="1117" t="s">
        <v>247</v>
      </c>
      <c r="H6" s="1113"/>
      <c r="I6" s="1113" t="s">
        <v>237</v>
      </c>
      <c r="J6" s="1114"/>
      <c r="K6" s="4"/>
    </row>
    <row r="7" spans="1:11" ht="16.5" customHeight="1" x14ac:dyDescent="0.35">
      <c r="A7" s="1107"/>
      <c r="B7" s="1107"/>
      <c r="C7" s="1107"/>
      <c r="D7" s="1107"/>
      <c r="E7" s="17"/>
      <c r="G7" s="1117" t="s">
        <v>248</v>
      </c>
      <c r="H7" s="1113"/>
      <c r="I7" s="1113" t="s">
        <v>238</v>
      </c>
      <c r="J7" s="1114"/>
      <c r="K7" s="4"/>
    </row>
    <row r="8" spans="1:11" ht="16.5" customHeight="1" x14ac:dyDescent="0.35">
      <c r="A8" s="1107"/>
      <c r="B8" s="1107"/>
      <c r="C8" s="1107"/>
      <c r="D8" s="1107"/>
      <c r="E8" s="17"/>
      <c r="G8" s="1115"/>
      <c r="H8" s="1116"/>
      <c r="I8" s="1111" t="s">
        <v>239</v>
      </c>
      <c r="J8" s="1112"/>
      <c r="K8" s="4"/>
    </row>
    <row r="9" spans="1:11" ht="16.5" customHeight="1" x14ac:dyDescent="0.35">
      <c r="A9" s="161"/>
      <c r="B9" s="161"/>
      <c r="C9" s="161"/>
      <c r="D9" s="161"/>
      <c r="E9" s="17"/>
      <c r="G9" s="176"/>
      <c r="H9" s="176"/>
      <c r="I9" s="176"/>
      <c r="J9" s="176"/>
      <c r="K9" s="4"/>
    </row>
    <row r="10" spans="1:11" ht="16.5" customHeight="1" x14ac:dyDescent="0.35">
      <c r="D10" s="17"/>
      <c r="E10" s="17"/>
      <c r="G10" s="102" t="s">
        <v>288</v>
      </c>
    </row>
    <row r="11" spans="1:11" s="11" customFormat="1" ht="39" customHeight="1" x14ac:dyDescent="0.35">
      <c r="A11" s="29" t="s">
        <v>86</v>
      </c>
      <c r="B11" s="18" t="s">
        <v>632</v>
      </c>
      <c r="C11" s="19" t="s">
        <v>85</v>
      </c>
      <c r="D11" s="20" t="s">
        <v>74</v>
      </c>
      <c r="E11" s="21" t="s">
        <v>87</v>
      </c>
      <c r="G11" s="156" t="s">
        <v>86</v>
      </c>
      <c r="H11" s="157" t="s">
        <v>632</v>
      </c>
      <c r="I11" s="158" t="s">
        <v>85</v>
      </c>
      <c r="J11" s="159" t="s">
        <v>74</v>
      </c>
      <c r="K11" s="160" t="s">
        <v>87</v>
      </c>
    </row>
    <row r="12" spans="1:11" ht="60" customHeight="1" x14ac:dyDescent="0.35">
      <c r="A12" s="95"/>
      <c r="B12" s="96"/>
      <c r="C12" s="97"/>
      <c r="D12" s="96"/>
      <c r="E12" s="98"/>
      <c r="G12" s="417" t="s">
        <v>608</v>
      </c>
      <c r="H12" s="418" t="s">
        <v>615</v>
      </c>
      <c r="I12" s="418" t="s">
        <v>616</v>
      </c>
      <c r="J12" s="418" t="s">
        <v>199</v>
      </c>
      <c r="K12" s="419" t="s">
        <v>200</v>
      </c>
    </row>
    <row r="13" spans="1:11" ht="60" customHeight="1" x14ac:dyDescent="0.35">
      <c r="A13" s="95"/>
      <c r="B13" s="96"/>
      <c r="C13" s="97"/>
      <c r="D13" s="96"/>
      <c r="E13" s="99"/>
      <c r="G13" s="420" t="s">
        <v>608</v>
      </c>
      <c r="H13" s="421" t="s">
        <v>201</v>
      </c>
      <c r="I13" s="422" t="s">
        <v>203</v>
      </c>
      <c r="J13" s="422" t="s">
        <v>202</v>
      </c>
      <c r="K13" s="423" t="s">
        <v>289</v>
      </c>
    </row>
    <row r="14" spans="1:11" ht="60" customHeight="1" x14ac:dyDescent="0.35">
      <c r="A14" s="95"/>
      <c r="B14" s="96"/>
      <c r="C14" s="97"/>
      <c r="D14" s="96"/>
      <c r="E14" s="99"/>
    </row>
    <row r="15" spans="1:11" ht="60" customHeight="1" x14ac:dyDescent="0.35">
      <c r="A15" s="95"/>
      <c r="B15" s="96"/>
      <c r="C15" s="97"/>
      <c r="D15" s="96"/>
      <c r="E15" s="99"/>
      <c r="G15" s="102"/>
    </row>
    <row r="16" spans="1:11" ht="60" customHeight="1" x14ac:dyDescent="0.35">
      <c r="A16" s="95"/>
      <c r="B16" s="96"/>
      <c r="C16" s="97"/>
      <c r="D16" s="96"/>
      <c r="E16" s="99"/>
    </row>
    <row r="17" spans="1:7" ht="60" customHeight="1" x14ac:dyDescent="0.35">
      <c r="A17" s="95"/>
      <c r="B17" s="96"/>
      <c r="C17" s="97"/>
      <c r="D17" s="96"/>
      <c r="E17" s="99"/>
      <c r="G17" s="102"/>
    </row>
    <row r="18" spans="1:7" ht="60" customHeight="1" x14ac:dyDescent="0.35">
      <c r="A18" s="95"/>
      <c r="B18" s="96"/>
      <c r="C18" s="97"/>
      <c r="D18" s="96"/>
      <c r="E18" s="99"/>
    </row>
    <row r="19" spans="1:7" ht="60" customHeight="1" x14ac:dyDescent="0.35">
      <c r="A19" s="95"/>
      <c r="B19" s="96"/>
      <c r="C19" s="97"/>
      <c r="D19" s="96"/>
      <c r="E19" s="99"/>
    </row>
    <row r="20" spans="1:7" ht="60" customHeight="1" x14ac:dyDescent="0.35">
      <c r="A20" s="95"/>
      <c r="B20" s="96"/>
      <c r="C20" s="97"/>
      <c r="D20" s="96"/>
      <c r="E20" s="99"/>
    </row>
    <row r="21" spans="1:7" ht="60" customHeight="1" x14ac:dyDescent="0.35">
      <c r="A21" s="95"/>
      <c r="B21" s="96"/>
      <c r="C21" s="97"/>
      <c r="D21" s="96"/>
      <c r="E21" s="99"/>
    </row>
    <row r="22" spans="1:7" ht="60" customHeight="1" x14ac:dyDescent="0.35">
      <c r="A22" s="95"/>
      <c r="B22" s="96"/>
      <c r="C22" s="97"/>
      <c r="D22" s="96"/>
      <c r="E22" s="99"/>
    </row>
    <row r="23" spans="1:7" ht="60" customHeight="1" x14ac:dyDescent="0.35">
      <c r="A23" s="95"/>
      <c r="B23" s="96"/>
      <c r="C23" s="97"/>
      <c r="D23" s="96"/>
      <c r="E23" s="99"/>
    </row>
    <row r="24" spans="1:7" ht="60" customHeight="1" x14ac:dyDescent="0.35">
      <c r="A24" s="95"/>
      <c r="B24" s="96"/>
      <c r="C24" s="97"/>
      <c r="D24" s="96"/>
      <c r="E24" s="99"/>
    </row>
    <row r="25" spans="1:7" ht="60" customHeight="1" x14ac:dyDescent="0.35">
      <c r="A25" s="95"/>
      <c r="B25" s="96"/>
      <c r="C25" s="97"/>
      <c r="D25" s="96"/>
      <c r="E25" s="99"/>
    </row>
    <row r="26" spans="1:7" ht="60" customHeight="1" x14ac:dyDescent="0.35">
      <c r="A26" s="95"/>
      <c r="B26" s="96"/>
      <c r="C26" s="97"/>
      <c r="D26" s="96"/>
      <c r="E26" s="99"/>
    </row>
    <row r="27" spans="1:7" ht="60" customHeight="1" x14ac:dyDescent="0.35">
      <c r="A27" s="95"/>
      <c r="B27" s="96"/>
      <c r="C27" s="97"/>
      <c r="D27" s="96"/>
      <c r="E27" s="99"/>
    </row>
    <row r="28" spans="1:7" ht="60" customHeight="1" x14ac:dyDescent="0.35">
      <c r="A28" s="95"/>
      <c r="B28" s="96"/>
      <c r="C28" s="97"/>
      <c r="D28" s="96"/>
      <c r="E28" s="99"/>
    </row>
    <row r="29" spans="1:7" ht="60" customHeight="1" x14ac:dyDescent="0.35">
      <c r="A29" s="95"/>
      <c r="B29" s="96"/>
      <c r="C29" s="97"/>
      <c r="D29" s="96"/>
      <c r="E29" s="99"/>
    </row>
    <row r="30" spans="1:7" ht="60" customHeight="1" x14ac:dyDescent="0.35">
      <c r="A30" s="95"/>
      <c r="B30" s="96"/>
      <c r="C30" s="97"/>
      <c r="D30" s="96"/>
      <c r="E30" s="99"/>
    </row>
    <row r="31" spans="1:7" ht="60" customHeight="1" x14ac:dyDescent="0.35">
      <c r="A31" s="95"/>
      <c r="B31" s="96"/>
      <c r="C31" s="97"/>
      <c r="D31" s="96"/>
      <c r="E31" s="99"/>
    </row>
    <row r="32" spans="1:7" ht="60" customHeight="1" x14ac:dyDescent="0.35">
      <c r="A32" s="95"/>
      <c r="B32" s="96"/>
      <c r="C32" s="97"/>
      <c r="D32" s="96"/>
      <c r="E32" s="99"/>
    </row>
    <row r="33" spans="1:5" ht="60" customHeight="1" x14ac:dyDescent="0.35">
      <c r="A33" s="95"/>
      <c r="B33" s="96"/>
      <c r="C33" s="97"/>
      <c r="D33" s="96"/>
      <c r="E33" s="99"/>
    </row>
    <row r="34" spans="1:5" ht="60" customHeight="1" x14ac:dyDescent="0.35">
      <c r="A34" s="95"/>
      <c r="B34" s="96"/>
      <c r="C34" s="97"/>
      <c r="D34" s="96"/>
      <c r="E34" s="99"/>
    </row>
    <row r="35" spans="1:5" ht="60" customHeight="1" x14ac:dyDescent="0.35">
      <c r="A35" s="95"/>
      <c r="B35" s="96"/>
      <c r="C35" s="97"/>
      <c r="D35" s="96"/>
      <c r="E35" s="99"/>
    </row>
    <row r="36" spans="1:5" ht="60" customHeight="1" x14ac:dyDescent="0.35">
      <c r="A36" s="95"/>
      <c r="B36" s="96"/>
      <c r="C36" s="100"/>
      <c r="D36" s="101"/>
      <c r="E36" s="87"/>
    </row>
    <row r="37" spans="1:5" ht="60" customHeight="1" x14ac:dyDescent="0.35">
      <c r="A37" s="95"/>
      <c r="B37" s="96"/>
      <c r="C37" s="97"/>
      <c r="D37" s="96"/>
      <c r="E37" s="99"/>
    </row>
    <row r="38" spans="1:5" ht="60" customHeight="1" x14ac:dyDescent="0.35">
      <c r="A38" s="95"/>
      <c r="B38" s="96"/>
      <c r="C38" s="97"/>
      <c r="D38" s="96"/>
      <c r="E38" s="99"/>
    </row>
    <row r="39" spans="1:5" ht="60" customHeight="1" x14ac:dyDescent="0.35">
      <c r="A39" s="95"/>
      <c r="B39" s="96"/>
      <c r="C39" s="97"/>
      <c r="D39" s="96"/>
      <c r="E39" s="99"/>
    </row>
    <row r="40" spans="1:5" ht="60" customHeight="1" x14ac:dyDescent="0.35">
      <c r="A40" s="95"/>
      <c r="B40" s="96"/>
      <c r="C40" s="97"/>
      <c r="D40" s="96"/>
      <c r="E40" s="99"/>
    </row>
  </sheetData>
  <sheetProtection algorithmName="SHA-512" hashValue="04/8Z42o+lX46U52HSWCaZ0Gw1qhI0GblsIu7P6WcafOvnhuTxbOqtQ5J4/cqxm75naUjzUlo/r4rB49RroAVA==" saltValue="bjCPIwiSc7hIeXShHGIrgw==" spinCount="100000" sheet="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11"/>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6"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隠しシート!$B$245:$B$253</xm:f>
          </x14:formula1>
          <xm:sqref>B12:B40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1)受入れ機関概要</vt:lpstr>
      <vt:lpstr>2)送出し機関概要</vt:lpstr>
      <vt:lpstr>3)招へい者4)受入れ体制</vt:lpstr>
      <vt:lpstr>5)実施内容</vt:lpstr>
      <vt:lpstr>6)日程</vt:lpstr>
      <vt:lpstr>7)経費概算見積書（渡航費内訳）</vt:lpstr>
      <vt:lpstr>7)経費概算見積書</vt:lpstr>
      <vt:lpstr>8)招へい者リスト</vt:lpstr>
      <vt:lpstr>9)改訂履歴</vt:lpstr>
      <vt:lpstr>隠しシート</vt:lpstr>
      <vt:lpstr>'1)受入れ機関概要'!Print_Area</vt:lpstr>
      <vt:lpstr>'2)送出し機関概要'!Print_Area</vt:lpstr>
      <vt:lpstr>'3)招へい者4)受入れ体制'!Print_Area</vt:lpstr>
      <vt:lpstr>'5)実施内容'!Print_Area</vt:lpstr>
      <vt:lpstr>'6)日程'!Print_Area</vt:lpstr>
      <vt:lpstr>'7)経費概算見積書'!Print_Area</vt:lpstr>
      <vt:lpstr>'7)経費概算見積書（渡航費内訳）'!Print_Area</vt:lpstr>
      <vt:lpstr>'8)招へい者リスト'!Print_Area</vt:lpstr>
      <vt:lpstr>'9)改訂履歴'!Print_Area</vt:lpstr>
      <vt:lpstr>'6)日程'!Print_Titles</vt:lpstr>
      <vt:lpstr>'7)経費概算見積書（渡航費内訳）'!Print_Titles</vt:lpstr>
      <vt:lpstr>'8)招へい者リスト'!Print_Titles</vt:lpstr>
      <vt:lpstr>'9)改訂履歴'!Print_Titles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2022-12-27T05:30:15Z</cp:lastPrinted>
  <dcterms:created xsi:type="dcterms:W3CDTF">2019-08-23T06:06:27Z</dcterms:created>
  <dcterms:modified xsi:type="dcterms:W3CDTF">2023-01-18T11:47:55Z</dcterms:modified>
  <cp:contentStatus/>
</cp:coreProperties>
</file>